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3045" windowWidth="15480" windowHeight="9315" tabRatio="855" activeTab="0"/>
  </bookViews>
  <sheets>
    <sheet name="계산기" sheetId="1" r:id="rId1"/>
    <sheet name="계산창고" sheetId="2" r:id="rId2"/>
    <sheet name="백분위보정" sheetId="3" r:id="rId3"/>
  </sheets>
  <definedNames/>
  <calcPr fullCalcOnLoad="1"/>
</workbook>
</file>

<file path=xl/sharedStrings.xml><?xml version="1.0" encoding="utf-8"?>
<sst xmlns="http://schemas.openxmlformats.org/spreadsheetml/2006/main" count="168" uniqueCount="122">
  <si>
    <t>내 표점</t>
  </si>
  <si>
    <t>환산점수</t>
  </si>
  <si>
    <t>백분위</t>
  </si>
  <si>
    <t>과목별 조합</t>
  </si>
  <si>
    <t>건국대</t>
  </si>
  <si>
    <t>물리1</t>
  </si>
  <si>
    <t>서울대</t>
  </si>
  <si>
    <t>표준점수</t>
  </si>
  <si>
    <t>백분위</t>
  </si>
  <si>
    <t>등급</t>
  </si>
  <si>
    <t>과탐2위</t>
  </si>
  <si>
    <t>건국대</t>
  </si>
  <si>
    <t>서울대</t>
  </si>
  <si>
    <t>학교</t>
  </si>
  <si>
    <t>환산점수</t>
  </si>
  <si>
    <t>학교별 / 영역별 환산 수치</t>
  </si>
  <si>
    <t>영역</t>
  </si>
  <si>
    <t>만점표점</t>
  </si>
  <si>
    <t>언어</t>
  </si>
  <si>
    <t>수리</t>
  </si>
  <si>
    <t>외국어</t>
  </si>
  <si>
    <t>과학탐구</t>
  </si>
  <si>
    <t>과탐1</t>
  </si>
  <si>
    <t>과탐2</t>
  </si>
  <si>
    <t>과탐3</t>
  </si>
  <si>
    <t>물리1</t>
  </si>
  <si>
    <t>화학1</t>
  </si>
  <si>
    <t>생물1</t>
  </si>
  <si>
    <t>지학1</t>
  </si>
  <si>
    <t>[ 안내사항 ]</t>
  </si>
  <si>
    <t>영역별 과목선택, 가산점은 자동으로 계산되므로 성적표 받은 그대로 입력</t>
  </si>
  <si>
    <t>가군</t>
  </si>
  <si>
    <t>나군</t>
  </si>
  <si>
    <t>다군</t>
  </si>
  <si>
    <t>과목</t>
  </si>
  <si>
    <t>언어</t>
  </si>
  <si>
    <t>수리</t>
  </si>
  <si>
    <t>외국어</t>
  </si>
  <si>
    <t>학교</t>
  </si>
  <si>
    <t>환산점수</t>
  </si>
  <si>
    <t>과목</t>
  </si>
  <si>
    <t>백분위</t>
  </si>
  <si>
    <t>언어</t>
  </si>
  <si>
    <t>수리</t>
  </si>
  <si>
    <t>과탐3위</t>
  </si>
  <si>
    <t>외국어</t>
  </si>
  <si>
    <t>과목</t>
  </si>
  <si>
    <t>표준점수</t>
  </si>
  <si>
    <t>백분위</t>
  </si>
  <si>
    <t>등급</t>
  </si>
  <si>
    <t>화학1</t>
  </si>
  <si>
    <t>화학2</t>
  </si>
  <si>
    <t>생물1</t>
  </si>
  <si>
    <t>지학1</t>
  </si>
  <si>
    <t>물리2</t>
  </si>
  <si>
    <t>생물2</t>
  </si>
  <si>
    <t>지학2</t>
  </si>
  <si>
    <t>표점</t>
  </si>
  <si>
    <t>과탐평균</t>
  </si>
  <si>
    <t>과탐1위</t>
  </si>
  <si>
    <r>
      <t xml:space="preserve">서울대학교 : </t>
    </r>
    <r>
      <rPr>
        <b/>
        <sz val="9"/>
        <color indexed="10"/>
        <rFont val="굴림"/>
        <family val="3"/>
      </rPr>
      <t>Ⅰ,Ⅰ,Ⅱ과목응시자</t>
    </r>
    <r>
      <rPr>
        <b/>
        <sz val="9"/>
        <rFont val="굴림"/>
        <family val="3"/>
      </rPr>
      <t>만 지원가능 (예시 : 물리Ⅰ,화학Ⅰ,생물Ⅱ)</t>
    </r>
  </si>
  <si>
    <t>물리2</t>
  </si>
  <si>
    <t>화학2</t>
  </si>
  <si>
    <t>생물2</t>
  </si>
  <si>
    <t>지학2</t>
  </si>
  <si>
    <t>수리가형</t>
  </si>
  <si>
    <t>Made By 【ORBIS OPTIMUS】 IMIN 119224 으랏차차™</t>
  </si>
  <si>
    <t>유형</t>
  </si>
  <si>
    <t>백분위</t>
  </si>
  <si>
    <t>계산</t>
  </si>
  <si>
    <t>과목1</t>
  </si>
  <si>
    <t>과목2</t>
  </si>
  <si>
    <t>과목3</t>
  </si>
  <si>
    <t>셀</t>
  </si>
  <si>
    <t>상위1</t>
  </si>
  <si>
    <t>상위2</t>
  </si>
  <si>
    <t>환산</t>
  </si>
  <si>
    <t>서울대학교 자연계</t>
  </si>
  <si>
    <t>물리1</t>
  </si>
  <si>
    <t>화학1</t>
  </si>
  <si>
    <t>생물1</t>
  </si>
  <si>
    <t>지학1</t>
  </si>
  <si>
    <t>표점</t>
  </si>
  <si>
    <t>변환</t>
  </si>
  <si>
    <t>물리2</t>
  </si>
  <si>
    <t>화학2</t>
  </si>
  <si>
    <t>생물2</t>
  </si>
  <si>
    <t>지학2</t>
  </si>
  <si>
    <t>경북대</t>
  </si>
  <si>
    <t>백분위보정</t>
  </si>
  <si>
    <t>성적표 입력란</t>
  </si>
  <si>
    <t>강원대</t>
  </si>
  <si>
    <t>과학탐구과목을 선택합니다 (반.드.시. 성적표와 같도록 입력)</t>
  </si>
  <si>
    <t>강원대</t>
  </si>
  <si>
    <t>가산점</t>
  </si>
  <si>
    <t>강원대</t>
  </si>
  <si>
    <t>건국대</t>
  </si>
  <si>
    <t>충북대</t>
  </si>
  <si>
    <t>충북대</t>
  </si>
  <si>
    <t>충북대</t>
  </si>
  <si>
    <t>충남대</t>
  </si>
  <si>
    <t>충남대</t>
  </si>
  <si>
    <t>건국대학교 : 탐구변환점수표 발표전까지 경북대 점수표 사용</t>
  </si>
  <si>
    <t>경북대</t>
  </si>
  <si>
    <t>경북대</t>
  </si>
  <si>
    <t>경북대</t>
  </si>
  <si>
    <t>물리</t>
  </si>
  <si>
    <t>화학</t>
  </si>
  <si>
    <t>생물</t>
  </si>
  <si>
    <t>지학</t>
  </si>
  <si>
    <t>경상대</t>
  </si>
  <si>
    <t>전북대</t>
  </si>
  <si>
    <t>전남대</t>
  </si>
  <si>
    <t>제주대</t>
  </si>
  <si>
    <t>경상대</t>
  </si>
  <si>
    <t>경상대</t>
  </si>
  <si>
    <t>전북대</t>
  </si>
  <si>
    <t>제주대</t>
  </si>
  <si>
    <t>전남대</t>
  </si>
  <si>
    <t xml:space="preserve">http://orbi.kr/0003168203 </t>
  </si>
  <si>
    <t>대학별점수 계산기 2013 링크 (댓글1개*좋아요 클릭)</t>
  </si>
  <si>
    <t>[수의예과 : 가형과탐] 성적표 입력란</t>
  </si>
</sst>
</file>

<file path=xl/styles.xml><?xml version="1.0" encoding="utf-8"?>
<styleSheet xmlns="http://schemas.openxmlformats.org/spreadsheetml/2006/main">
  <numFmts count="6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2]yyyy&quot;년&quot;\ m&quot;월&quot;\ d&quot;일&quot;\ dddd"/>
    <numFmt numFmtId="184" formatCode="[$-412]AM/PM\ h:mm:ss"/>
    <numFmt numFmtId="185" formatCode="0.000_ "/>
    <numFmt numFmtId="186" formatCode="0.0000_ "/>
    <numFmt numFmtId="187" formatCode="0.0%"/>
    <numFmt numFmtId="188" formatCode="mm&quot;월&quot;\ dd&quot;일&quot;"/>
    <numFmt numFmtId="189" formatCode="0_);[Red]\(0\)"/>
    <numFmt numFmtId="190" formatCode="0.0_);[Red]\(0.0\)"/>
    <numFmt numFmtId="191" formatCode="0.00_);[Red]\(0.00\)"/>
    <numFmt numFmtId="192" formatCode="0.000%"/>
    <numFmt numFmtId="193" formatCode="0.0000%"/>
    <numFmt numFmtId="194" formatCode="0.000_);[Red]\(0.000\)"/>
    <numFmt numFmtId="195" formatCode="0.00;_怀"/>
    <numFmt numFmtId="196" formatCode="#,##0_ "/>
    <numFmt numFmtId="197" formatCode="0.0000000_ "/>
    <numFmt numFmtId="198" formatCode="0.000000_ "/>
    <numFmt numFmtId="199" formatCode="0.00000_ "/>
    <numFmt numFmtId="200" formatCode="#,##0_);[Red]\(#,##0\)"/>
    <numFmt numFmtId="201" formatCode="0.0E+00"/>
    <numFmt numFmtId="202" formatCode="0E+00"/>
    <numFmt numFmtId="203" formatCode="0.00000000_ "/>
    <numFmt numFmtId="204" formatCode="0.000000000_ "/>
    <numFmt numFmtId="205" formatCode="0;_"/>
    <numFmt numFmtId="206" formatCode="0;_吀"/>
    <numFmt numFmtId="207" formatCode="0.0;_吀"/>
    <numFmt numFmtId="208" formatCode="0.00;_吀"/>
    <numFmt numFmtId="209" formatCode="#,###"/>
    <numFmt numFmtId="210" formatCode="#,##0_ ;[Red]\-#,##0\ "/>
    <numFmt numFmtId="211" formatCode="0.000;[Red]0.000"/>
    <numFmt numFmtId="212" formatCode="0;[Red]0"/>
    <numFmt numFmtId="213" formatCode="0.0;[Red]0.0"/>
    <numFmt numFmtId="214" formatCode="0.00;[Red]0.00"/>
    <numFmt numFmtId="215" formatCode="#,##0.00_ "/>
    <numFmt numFmtId="216" formatCode="0.0000000000_ "/>
    <numFmt numFmtId="217" formatCode="_-* #,##0.00_-;\-* #,##0.00_-;_-* &quot;-&quot;_-;_-@_-"/>
    <numFmt numFmtId="218" formatCode="0.00;_Ą"/>
    <numFmt numFmtId="219" formatCode="_-* #,##0.000_-;\-* #,##0.000_-;_-* &quot;-&quot;_-;_-@_-"/>
    <numFmt numFmtId="220" formatCode="0.00;_᐀"/>
    <numFmt numFmtId="221" formatCode="#,##0.000_ "/>
    <numFmt numFmtId="222" formatCode="0;_㘀"/>
    <numFmt numFmtId="223" formatCode="mmm/yyyy"/>
  </numFmts>
  <fonts count="5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9"/>
      <name val="굴림"/>
      <family val="3"/>
    </font>
    <font>
      <sz val="9"/>
      <name val="굴림"/>
      <family val="3"/>
    </font>
    <font>
      <sz val="9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10"/>
      <name val="굴림"/>
      <family val="3"/>
    </font>
    <font>
      <u val="single"/>
      <sz val="11"/>
      <color indexed="12"/>
      <name val="맑은 고딕"/>
      <family val="3"/>
    </font>
    <font>
      <u val="single"/>
      <sz val="11"/>
      <color indexed="36"/>
      <name val="맑은 고딕"/>
      <family val="3"/>
    </font>
    <font>
      <b/>
      <sz val="9"/>
      <color indexed="12"/>
      <name val="굴림"/>
      <family val="3"/>
    </font>
    <font>
      <b/>
      <sz val="9"/>
      <color indexed="9"/>
      <name val="굴림"/>
      <family val="3"/>
    </font>
    <font>
      <sz val="11"/>
      <name val="돋움"/>
      <family val="3"/>
    </font>
    <font>
      <sz val="9"/>
      <color indexed="9"/>
      <name val="굴림"/>
      <family val="3"/>
    </font>
    <font>
      <sz val="11"/>
      <color indexed="5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b/>
      <sz val="10"/>
      <color indexed="9"/>
      <name val="맑은 고딕"/>
      <family val="3"/>
    </font>
    <font>
      <sz val="9"/>
      <color indexed="8"/>
      <name val="굴림체"/>
      <family val="3"/>
    </font>
    <font>
      <sz val="10"/>
      <color indexed="8"/>
      <name val="맑은 고딕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sz val="10"/>
      <color indexed="52"/>
      <name val="맑은 고딕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9"/>
      <color indexed="12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10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indexed="52"/>
      <name val="Calibri"/>
      <family val="3"/>
    </font>
    <font>
      <sz val="11"/>
      <color rgb="FF9C0006"/>
      <name val="Calibri"/>
      <family val="3"/>
    </font>
    <font>
      <sz val="11"/>
      <color indexed="6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FF0000"/>
      <name val="굴림"/>
      <family val="3"/>
    </font>
    <font>
      <sz val="9"/>
      <color theme="1"/>
      <name val="굴림"/>
      <family val="3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9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21" fillId="3" borderId="0" applyNumberFormat="0" applyBorder="0" applyProtection="0">
      <alignment vertical="center"/>
    </xf>
    <xf numFmtId="0" fontId="21" fillId="3" borderId="0" applyNumberFormat="0" applyBorder="0" applyProtection="0">
      <alignment vertical="center"/>
    </xf>
    <xf numFmtId="0" fontId="21" fillId="3" borderId="0" applyNumberFormat="0" applyBorder="0" applyProtection="0">
      <alignment vertical="center"/>
    </xf>
    <xf numFmtId="0" fontId="0" fillId="4" borderId="0" applyNumberFormat="0" applyBorder="0" applyAlignment="0" applyProtection="0"/>
    <xf numFmtId="0" fontId="21" fillId="5" borderId="0" applyNumberFormat="0" applyBorder="0" applyProtection="0">
      <alignment vertical="center"/>
    </xf>
    <xf numFmtId="0" fontId="21" fillId="5" borderId="0" applyNumberFormat="0" applyBorder="0" applyProtection="0">
      <alignment vertical="center"/>
    </xf>
    <xf numFmtId="0" fontId="21" fillId="5" borderId="0" applyNumberFormat="0" applyBorder="0" applyProtection="0">
      <alignment vertical="center"/>
    </xf>
    <xf numFmtId="0" fontId="0" fillId="6" borderId="0" applyNumberFormat="0" applyBorder="0" applyAlignment="0" applyProtection="0"/>
    <xf numFmtId="0" fontId="21" fillId="7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21" fillId="7" borderId="0" applyNumberFormat="0" applyBorder="0" applyProtection="0">
      <alignment vertical="center"/>
    </xf>
    <xf numFmtId="0" fontId="0" fillId="8" borderId="0" applyNumberFormat="0" applyBorder="0" applyAlignment="0" applyProtection="0"/>
    <xf numFmtId="0" fontId="21" fillId="9" borderId="0" applyNumberFormat="0" applyBorder="0" applyProtection="0">
      <alignment vertical="center"/>
    </xf>
    <xf numFmtId="0" fontId="21" fillId="9" borderId="0" applyNumberFormat="0" applyBorder="0" applyProtection="0">
      <alignment vertical="center"/>
    </xf>
    <xf numFmtId="0" fontId="21" fillId="9" borderId="0" applyNumberFormat="0" applyBorder="0" applyProtection="0">
      <alignment vertical="center"/>
    </xf>
    <xf numFmtId="0" fontId="0" fillId="10" borderId="0" applyNumberFormat="0" applyBorder="0" applyAlignment="0" applyProtection="0"/>
    <xf numFmtId="0" fontId="21" fillId="11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21" fillId="11" borderId="0" applyNumberFormat="0" applyBorder="0" applyProtection="0">
      <alignment vertical="center"/>
    </xf>
    <xf numFmtId="0" fontId="0" fillId="12" borderId="0" applyNumberFormat="0" applyBorder="0" applyAlignment="0" applyProtection="0"/>
    <xf numFmtId="0" fontId="21" fillId="13" borderId="0" applyNumberFormat="0" applyBorder="0" applyProtection="0">
      <alignment vertical="center"/>
    </xf>
    <xf numFmtId="0" fontId="21" fillId="13" borderId="0" applyNumberFormat="0" applyBorder="0" applyProtection="0">
      <alignment vertical="center"/>
    </xf>
    <xf numFmtId="0" fontId="21" fillId="13" borderId="0" applyNumberFormat="0" applyBorder="0" applyProtection="0">
      <alignment vertical="center"/>
    </xf>
    <xf numFmtId="0" fontId="0" fillId="14" borderId="0" applyNumberFormat="0" applyBorder="0" applyAlignment="0" applyProtection="0"/>
    <xf numFmtId="0" fontId="21" fillId="15" borderId="0" applyNumberFormat="0" applyBorder="0" applyProtection="0">
      <alignment vertical="center"/>
    </xf>
    <xf numFmtId="0" fontId="21" fillId="15" borderId="0" applyNumberFormat="0" applyBorder="0" applyProtection="0">
      <alignment vertical="center"/>
    </xf>
    <xf numFmtId="0" fontId="21" fillId="15" borderId="0" applyNumberFormat="0" applyBorder="0" applyProtection="0">
      <alignment vertical="center"/>
    </xf>
    <xf numFmtId="0" fontId="0" fillId="16" borderId="0" applyNumberFormat="0" applyBorder="0" applyAlignment="0" applyProtection="0"/>
    <xf numFmtId="0" fontId="21" fillId="17" borderId="0" applyNumberFormat="0" applyBorder="0" applyProtection="0">
      <alignment vertical="center"/>
    </xf>
    <xf numFmtId="0" fontId="21" fillId="17" borderId="0" applyNumberFormat="0" applyBorder="0" applyProtection="0">
      <alignment vertical="center"/>
    </xf>
    <xf numFmtId="0" fontId="21" fillId="17" borderId="0" applyNumberFormat="0" applyBorder="0" applyProtection="0">
      <alignment vertical="center"/>
    </xf>
    <xf numFmtId="0" fontId="0" fillId="18" borderId="0" applyNumberFormat="0" applyBorder="0" applyAlignment="0" applyProtection="0"/>
    <xf numFmtId="0" fontId="21" fillId="19" borderId="0" applyNumberFormat="0" applyBorder="0" applyProtection="0">
      <alignment vertical="center"/>
    </xf>
    <xf numFmtId="0" fontId="21" fillId="19" borderId="0" applyNumberFormat="0" applyBorder="0" applyProtection="0">
      <alignment vertical="center"/>
    </xf>
    <xf numFmtId="0" fontId="21" fillId="19" borderId="0" applyNumberFormat="0" applyBorder="0" applyProtection="0">
      <alignment vertical="center"/>
    </xf>
    <xf numFmtId="0" fontId="0" fillId="8" borderId="0" applyNumberFormat="0" applyBorder="0" applyAlignment="0" applyProtection="0"/>
    <xf numFmtId="0" fontId="21" fillId="9" borderId="0" applyNumberFormat="0" applyBorder="0" applyProtection="0">
      <alignment vertical="center"/>
    </xf>
    <xf numFmtId="0" fontId="21" fillId="9" borderId="0" applyNumberFormat="0" applyBorder="0" applyProtection="0">
      <alignment vertical="center"/>
    </xf>
    <xf numFmtId="0" fontId="21" fillId="9" borderId="0" applyNumberFormat="0" applyBorder="0" applyProtection="0">
      <alignment vertical="center"/>
    </xf>
    <xf numFmtId="0" fontId="0" fillId="14" borderId="0" applyNumberFormat="0" applyBorder="0" applyAlignment="0" applyProtection="0"/>
    <xf numFmtId="0" fontId="21" fillId="15" borderId="0" applyNumberFormat="0" applyBorder="0" applyProtection="0">
      <alignment vertical="center"/>
    </xf>
    <xf numFmtId="0" fontId="21" fillId="15" borderId="0" applyNumberFormat="0" applyBorder="0" applyProtection="0">
      <alignment vertical="center"/>
    </xf>
    <xf numFmtId="0" fontId="21" fillId="15" borderId="0" applyNumberFormat="0" applyBorder="0" applyProtection="0">
      <alignment vertical="center"/>
    </xf>
    <xf numFmtId="0" fontId="0" fillId="20" borderId="0" applyNumberFormat="0" applyBorder="0" applyAlignment="0" applyProtection="0"/>
    <xf numFmtId="0" fontId="21" fillId="21" borderId="0" applyNumberFormat="0" applyBorder="0" applyProtection="0">
      <alignment vertical="center"/>
    </xf>
    <xf numFmtId="0" fontId="21" fillId="21" borderId="0" applyNumberFormat="0" applyBorder="0" applyProtection="0">
      <alignment vertical="center"/>
    </xf>
    <xf numFmtId="0" fontId="21" fillId="21" borderId="0" applyNumberFormat="0" applyBorder="0" applyProtection="0">
      <alignment vertical="center"/>
    </xf>
    <xf numFmtId="0" fontId="46" fillId="22" borderId="0" applyNumberFormat="0" applyBorder="0" applyAlignment="0" applyProtection="0"/>
    <xf numFmtId="0" fontId="22" fillId="23" borderId="0" applyNumberFormat="0" applyBorder="0" applyProtection="0">
      <alignment vertical="center"/>
    </xf>
    <xf numFmtId="0" fontId="22" fillId="23" borderId="0" applyNumberFormat="0" applyBorder="0" applyProtection="0">
      <alignment vertical="center"/>
    </xf>
    <xf numFmtId="0" fontId="22" fillId="23" borderId="0" applyNumberFormat="0" applyBorder="0" applyProtection="0">
      <alignment vertical="center"/>
    </xf>
    <xf numFmtId="0" fontId="46" fillId="24" borderId="0" applyNumberFormat="0" applyBorder="0" applyAlignment="0" applyProtection="0"/>
    <xf numFmtId="0" fontId="22" fillId="17" borderId="0" applyNumberFormat="0" applyBorder="0" applyProtection="0">
      <alignment vertical="center"/>
    </xf>
    <xf numFmtId="0" fontId="22" fillId="17" borderId="0" applyNumberFormat="0" applyBorder="0" applyProtection="0">
      <alignment vertical="center"/>
    </xf>
    <xf numFmtId="0" fontId="22" fillId="17" borderId="0" applyNumberFormat="0" applyBorder="0" applyProtection="0">
      <alignment vertical="center"/>
    </xf>
    <xf numFmtId="0" fontId="46" fillId="18" borderId="0" applyNumberFormat="0" applyBorder="0" applyAlignment="0" applyProtection="0"/>
    <xf numFmtId="0" fontId="22" fillId="19" borderId="0" applyNumberFormat="0" applyBorder="0" applyProtection="0">
      <alignment vertical="center"/>
    </xf>
    <xf numFmtId="0" fontId="22" fillId="19" borderId="0" applyNumberFormat="0" applyBorder="0" applyProtection="0">
      <alignment vertical="center"/>
    </xf>
    <xf numFmtId="0" fontId="22" fillId="19" borderId="0" applyNumberFormat="0" applyBorder="0" applyProtection="0">
      <alignment vertical="center"/>
    </xf>
    <xf numFmtId="0" fontId="46" fillId="25" borderId="0" applyNumberFormat="0" applyBorder="0" applyAlignment="0" applyProtection="0"/>
    <xf numFmtId="0" fontId="22" fillId="26" borderId="0" applyNumberFormat="0" applyBorder="0" applyProtection="0">
      <alignment vertical="center"/>
    </xf>
    <xf numFmtId="0" fontId="22" fillId="26" borderId="0" applyNumberFormat="0" applyBorder="0" applyProtection="0">
      <alignment vertical="center"/>
    </xf>
    <xf numFmtId="0" fontId="22" fillId="26" borderId="0" applyNumberFormat="0" applyBorder="0" applyProtection="0">
      <alignment vertical="center"/>
    </xf>
    <xf numFmtId="0" fontId="46" fillId="27" borderId="0" applyNumberFormat="0" applyBorder="0" applyAlignment="0" applyProtection="0"/>
    <xf numFmtId="0" fontId="22" fillId="28" borderId="0" applyNumberFormat="0" applyBorder="0" applyProtection="0">
      <alignment vertical="center"/>
    </xf>
    <xf numFmtId="0" fontId="22" fillId="28" borderId="0" applyNumberFormat="0" applyBorder="0" applyProtection="0">
      <alignment vertical="center"/>
    </xf>
    <xf numFmtId="0" fontId="22" fillId="28" borderId="0" applyNumberFormat="0" applyBorder="0" applyProtection="0">
      <alignment vertical="center"/>
    </xf>
    <xf numFmtId="0" fontId="46" fillId="29" borderId="0" applyNumberFormat="0" applyBorder="0" applyAlignment="0" applyProtection="0"/>
    <xf numFmtId="0" fontId="22" fillId="30" borderId="0" applyNumberFormat="0" applyBorder="0" applyProtection="0">
      <alignment vertical="center"/>
    </xf>
    <xf numFmtId="0" fontId="22" fillId="30" borderId="0" applyNumberFormat="0" applyBorder="0" applyProtection="0">
      <alignment vertical="center"/>
    </xf>
    <xf numFmtId="0" fontId="22" fillId="30" borderId="0" applyNumberFormat="0" applyBorder="0" applyProtection="0">
      <alignment vertical="center"/>
    </xf>
    <xf numFmtId="0" fontId="46" fillId="31" borderId="0" applyNumberFormat="0" applyBorder="0" applyAlignment="0" applyProtection="0"/>
    <xf numFmtId="0" fontId="22" fillId="32" borderId="0" applyNumberFormat="0" applyBorder="0" applyProtection="0">
      <alignment vertical="center"/>
    </xf>
    <xf numFmtId="0" fontId="22" fillId="32" borderId="0" applyNumberFormat="0" applyBorder="0" applyProtection="0">
      <alignment vertical="center"/>
    </xf>
    <xf numFmtId="0" fontId="22" fillId="32" borderId="0" applyNumberFormat="0" applyBorder="0" applyProtection="0">
      <alignment vertical="center"/>
    </xf>
    <xf numFmtId="0" fontId="46" fillId="33" borderId="0" applyNumberFormat="0" applyBorder="0" applyAlignment="0" applyProtection="0"/>
    <xf numFmtId="0" fontId="22" fillId="34" borderId="0" applyNumberFormat="0" applyBorder="0" applyProtection="0">
      <alignment vertical="center"/>
    </xf>
    <xf numFmtId="0" fontId="22" fillId="34" borderId="0" applyNumberFormat="0" applyBorder="0" applyProtection="0">
      <alignment vertical="center"/>
    </xf>
    <xf numFmtId="0" fontId="22" fillId="34" borderId="0" applyNumberFormat="0" applyBorder="0" applyProtection="0">
      <alignment vertical="center"/>
    </xf>
    <xf numFmtId="0" fontId="46" fillId="35" borderId="0" applyNumberFormat="0" applyBorder="0" applyAlignment="0" applyProtection="0"/>
    <xf numFmtId="0" fontId="22" fillId="36" borderId="0" applyNumberFormat="0" applyBorder="0" applyProtection="0">
      <alignment vertical="center"/>
    </xf>
    <xf numFmtId="0" fontId="22" fillId="36" borderId="0" applyNumberFormat="0" applyBorder="0" applyProtection="0">
      <alignment vertical="center"/>
    </xf>
    <xf numFmtId="0" fontId="22" fillId="36" borderId="0" applyNumberFormat="0" applyBorder="0" applyProtection="0">
      <alignment vertical="center"/>
    </xf>
    <xf numFmtId="0" fontId="46" fillId="25" borderId="0" applyNumberFormat="0" applyBorder="0" applyAlignment="0" applyProtection="0"/>
    <xf numFmtId="0" fontId="22" fillId="26" borderId="0" applyNumberFormat="0" applyBorder="0" applyProtection="0">
      <alignment vertical="center"/>
    </xf>
    <xf numFmtId="0" fontId="22" fillId="26" borderId="0" applyNumberFormat="0" applyBorder="0" applyProtection="0">
      <alignment vertical="center"/>
    </xf>
    <xf numFmtId="0" fontId="22" fillId="26" borderId="0" applyNumberFormat="0" applyBorder="0" applyProtection="0">
      <alignment vertical="center"/>
    </xf>
    <xf numFmtId="0" fontId="46" fillId="37" borderId="0" applyNumberFormat="0" applyBorder="0" applyAlignment="0" applyProtection="0"/>
    <xf numFmtId="0" fontId="22" fillId="28" borderId="0" applyNumberFormat="0" applyBorder="0" applyProtection="0">
      <alignment vertical="center"/>
    </xf>
    <xf numFmtId="0" fontId="22" fillId="28" borderId="0" applyNumberFormat="0" applyBorder="0" applyProtection="0">
      <alignment vertical="center"/>
    </xf>
    <xf numFmtId="0" fontId="22" fillId="28" borderId="0" applyNumberFormat="0" applyBorder="0" applyProtection="0">
      <alignment vertical="center"/>
    </xf>
    <xf numFmtId="0" fontId="46" fillId="38" borderId="0" applyNumberFormat="0" applyBorder="0" applyAlignment="0" applyProtection="0"/>
    <xf numFmtId="0" fontId="22" fillId="39" borderId="0" applyNumberFormat="0" applyBorder="0" applyProtection="0">
      <alignment vertical="center"/>
    </xf>
    <xf numFmtId="0" fontId="22" fillId="39" borderId="0" applyNumberFormat="0" applyBorder="0" applyProtection="0">
      <alignment vertical="center"/>
    </xf>
    <xf numFmtId="0" fontId="22" fillId="39" borderId="0" applyNumberFormat="0" applyBorder="0" applyProtection="0">
      <alignment vertical="center"/>
    </xf>
    <xf numFmtId="0" fontId="47" fillId="0" borderId="0" applyNumberFormat="0" applyFill="0" applyBorder="0" applyAlignment="0" applyProtection="0"/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Protection="0">
      <alignment vertical="center"/>
    </xf>
    <xf numFmtId="0" fontId="48" fillId="40" borderId="1" applyNumberFormat="0" applyAlignment="0" applyProtection="0"/>
    <xf numFmtId="0" fontId="24" fillId="41" borderId="2" applyNumberFormat="0" applyProtection="0">
      <alignment vertical="center"/>
    </xf>
    <xf numFmtId="0" fontId="24" fillId="41" borderId="2" applyNumberFormat="0" applyProtection="0">
      <alignment vertical="center"/>
    </xf>
    <xf numFmtId="0" fontId="24" fillId="41" borderId="2" applyNumberFormat="0" applyProtection="0">
      <alignment vertical="center"/>
    </xf>
    <xf numFmtId="0" fontId="49" fillId="4" borderId="0" applyNumberFormat="0" applyBorder="0" applyAlignment="0" applyProtection="0"/>
    <xf numFmtId="0" fontId="25" fillId="5" borderId="0" applyNumberFormat="0" applyBorder="0" applyProtection="0">
      <alignment vertical="center"/>
    </xf>
    <xf numFmtId="0" fontId="25" fillId="5" borderId="0" applyNumberFormat="0" applyBorder="0" applyProtection="0">
      <alignment vertical="center"/>
    </xf>
    <xf numFmtId="0" fontId="25" fillId="5" borderId="0" applyNumberFormat="0" applyBorder="0" applyProtection="0">
      <alignment vertical="center"/>
    </xf>
    <xf numFmtId="0" fontId="1" fillId="42" borderId="3" applyNumberFormat="0" applyFont="0" applyAlignment="0" applyProtection="0"/>
    <xf numFmtId="0" fontId="21" fillId="43" borderId="4" applyNumberFormat="0" applyProtection="0">
      <alignment vertical="center"/>
    </xf>
    <xf numFmtId="0" fontId="21" fillId="43" borderId="4" applyNumberFormat="0" applyProtection="0">
      <alignment vertical="center"/>
    </xf>
    <xf numFmtId="0" fontId="21" fillId="43" borderId="4" applyNumberFormat="0" applyProtection="0">
      <alignment vertical="center"/>
    </xf>
    <xf numFmtId="9" fontId="1" fillId="0" borderId="0" applyFont="0" applyFill="0" applyBorder="0" applyAlignment="0" applyProtection="0"/>
    <xf numFmtId="0" fontId="50" fillId="44" borderId="0" applyNumberFormat="0" applyBorder="0" applyAlignment="0" applyProtection="0"/>
    <xf numFmtId="0" fontId="26" fillId="45" borderId="0" applyNumberFormat="0" applyBorder="0" applyProtection="0">
      <alignment vertical="center"/>
    </xf>
    <xf numFmtId="0" fontId="26" fillId="45" borderId="0" applyNumberFormat="0" applyBorder="0" applyProtection="0">
      <alignment vertical="center"/>
    </xf>
    <xf numFmtId="0" fontId="26" fillId="45" borderId="0" applyNumberFormat="0" applyBorder="0" applyProtection="0">
      <alignment vertical="center"/>
    </xf>
    <xf numFmtId="0" fontId="51" fillId="0" borderId="0" applyNumberFormat="0" applyFill="0" applyBorder="0" applyAlignment="0" applyProtection="0"/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52" fillId="46" borderId="5" applyNumberFormat="0" applyAlignment="0" applyProtection="0"/>
    <xf numFmtId="0" fontId="19" fillId="47" borderId="6" applyNumberFormat="0" applyProtection="0">
      <alignment vertical="center"/>
    </xf>
    <xf numFmtId="0" fontId="19" fillId="47" borderId="6" applyNumberFormat="0" applyProtection="0">
      <alignment vertical="center"/>
    </xf>
    <xf numFmtId="0" fontId="19" fillId="47" borderId="6" applyNumberFormat="0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7" applyNumberFormat="0" applyFill="0" applyAlignment="0" applyProtection="0"/>
    <xf numFmtId="0" fontId="28" fillId="0" borderId="7" applyNumberFormat="0" applyFill="0" applyProtection="0">
      <alignment vertical="center"/>
    </xf>
    <xf numFmtId="0" fontId="28" fillId="0" borderId="7" applyNumberFormat="0" applyFill="0" applyProtection="0">
      <alignment vertical="center"/>
    </xf>
    <xf numFmtId="0" fontId="28" fillId="0" borderId="7" applyNumberFormat="0" applyFill="0" applyProtection="0">
      <alignment vertical="center"/>
    </xf>
    <xf numFmtId="0" fontId="9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29" fillId="0" borderId="8" applyNumberFormat="0" applyFill="0" applyProtection="0">
      <alignment vertical="center"/>
    </xf>
    <xf numFmtId="0" fontId="29" fillId="0" borderId="8" applyNumberFormat="0" applyFill="0" applyProtection="0">
      <alignment vertical="center"/>
    </xf>
    <xf numFmtId="0" fontId="29" fillId="0" borderId="8" applyNumberFormat="0" applyFill="0" applyProtection="0">
      <alignment vertical="center"/>
    </xf>
    <xf numFmtId="0" fontId="54" fillId="12" borderId="1" applyNumberFormat="0" applyAlignment="0" applyProtection="0"/>
    <xf numFmtId="0" fontId="30" fillId="13" borderId="2" applyNumberFormat="0" applyProtection="0">
      <alignment vertical="center"/>
    </xf>
    <xf numFmtId="0" fontId="30" fillId="13" borderId="2" applyNumberFormat="0" applyProtection="0">
      <alignment vertical="center"/>
    </xf>
    <xf numFmtId="0" fontId="30" fillId="13" borderId="2" applyNumberFormat="0" applyProtection="0">
      <alignment vertical="center"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7" fillId="0" borderId="10" applyNumberFormat="0" applyFill="0" applyAlignment="0" applyProtection="0"/>
    <xf numFmtId="0" fontId="17" fillId="0" borderId="10" applyNumberFormat="0" applyFill="0" applyProtection="0">
      <alignment vertical="center"/>
    </xf>
    <xf numFmtId="0" fontId="17" fillId="0" borderId="10" applyNumberFormat="0" applyFill="0" applyProtection="0">
      <alignment vertical="center"/>
    </xf>
    <xf numFmtId="0" fontId="17" fillId="0" borderId="10" applyNumberFormat="0" applyFill="0" applyProtection="0">
      <alignment vertical="center"/>
    </xf>
    <xf numFmtId="0" fontId="18" fillId="0" borderId="11" applyNumberFormat="0" applyFill="0" applyAlignment="0" applyProtection="0"/>
    <xf numFmtId="0" fontId="18" fillId="0" borderId="11" applyNumberFormat="0" applyFill="0" applyProtection="0">
      <alignment vertical="center"/>
    </xf>
    <xf numFmtId="0" fontId="18" fillId="0" borderId="11" applyNumberFormat="0" applyFill="0" applyProtection="0">
      <alignment vertical="center"/>
    </xf>
    <xf numFmtId="0" fontId="18" fillId="0" borderId="11" applyNumberFormat="0" applyFill="0" applyProtection="0">
      <alignment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55" fillId="6" borderId="0" applyNumberFormat="0" applyBorder="0" applyAlignment="0" applyProtection="0"/>
    <xf numFmtId="0" fontId="31" fillId="7" borderId="0" applyNumberFormat="0" applyBorder="0" applyProtection="0">
      <alignment vertical="center"/>
    </xf>
    <xf numFmtId="0" fontId="31" fillId="7" borderId="0" applyNumberFormat="0" applyBorder="0" applyProtection="0">
      <alignment vertical="center"/>
    </xf>
    <xf numFmtId="0" fontId="31" fillId="7" borderId="0" applyNumberFormat="0" applyBorder="0" applyProtection="0">
      <alignment vertical="center"/>
    </xf>
    <xf numFmtId="0" fontId="56" fillId="40" borderId="12" applyNumberFormat="0" applyAlignment="0" applyProtection="0"/>
    <xf numFmtId="0" fontId="32" fillId="41" borderId="13" applyNumberFormat="0" applyProtection="0">
      <alignment vertical="center"/>
    </xf>
    <xf numFmtId="0" fontId="32" fillId="41" borderId="13" applyNumberFormat="0" applyProtection="0">
      <alignment vertical="center"/>
    </xf>
    <xf numFmtId="0" fontId="32" fillId="41" borderId="13" applyNumberFormat="0" applyProtection="0">
      <alignment vertical="center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2" fillId="0" borderId="0">
      <alignment/>
      <protection/>
    </xf>
    <xf numFmtId="0" fontId="2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206">
    <xf numFmtId="0" fontId="0" fillId="0" borderId="0" xfId="0" applyFont="1" applyAlignment="1">
      <alignment vertical="center"/>
    </xf>
    <xf numFmtId="176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48" borderId="14" xfId="0" applyFont="1" applyFill="1" applyBorder="1" applyAlignment="1" applyProtection="1">
      <alignment horizontal="center" vertical="center"/>
      <protection locked="0"/>
    </xf>
    <xf numFmtId="0" fontId="3" fillId="48" borderId="15" xfId="0" applyFont="1" applyFill="1" applyBorder="1" applyAlignment="1" applyProtection="1">
      <alignment horizontal="center" vertical="center"/>
      <protection locked="0"/>
    </xf>
    <xf numFmtId="0" fontId="11" fillId="49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50" borderId="0" xfId="0" applyFont="1" applyFill="1" applyBorder="1" applyAlignment="1" applyProtection="1">
      <alignment horizontal="center" vertical="center"/>
      <protection locked="0"/>
    </xf>
    <xf numFmtId="0" fontId="6" fillId="50" borderId="0" xfId="0" applyFont="1" applyFill="1" applyBorder="1" applyAlignment="1" applyProtection="1">
      <alignment horizontal="center" vertical="center"/>
      <protection locked="0"/>
    </xf>
    <xf numFmtId="0" fontId="3" fillId="50" borderId="0" xfId="0" applyFont="1" applyFill="1" applyBorder="1" applyAlignment="1" applyProtection="1">
      <alignment horizontal="center" vertical="center"/>
      <protection locked="0"/>
    </xf>
    <xf numFmtId="0" fontId="3" fillId="50" borderId="0" xfId="0" applyFont="1" applyFill="1" applyBorder="1" applyAlignment="1" applyProtection="1">
      <alignment vertical="center"/>
      <protection locked="0"/>
    </xf>
    <xf numFmtId="0" fontId="3" fillId="48" borderId="14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0" fontId="5" fillId="50" borderId="0" xfId="0" applyFont="1" applyFill="1" applyAlignment="1" applyProtection="1">
      <alignment horizontal="center" vertical="center"/>
      <protection/>
    </xf>
    <xf numFmtId="0" fontId="5" fillId="50" borderId="0" xfId="0" applyFont="1" applyFill="1" applyAlignment="1" applyProtection="1">
      <alignment vertical="center"/>
      <protection/>
    </xf>
    <xf numFmtId="0" fontId="5" fillId="5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3" fillId="50" borderId="0" xfId="0" applyFont="1" applyFill="1" applyBorder="1" applyAlignment="1" applyProtection="1">
      <alignment horizontal="left" vertical="center"/>
      <protection locked="0"/>
    </xf>
    <xf numFmtId="0" fontId="4" fillId="50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/>
    </xf>
    <xf numFmtId="186" fontId="6" fillId="0" borderId="14" xfId="0" applyNumberFormat="1" applyFont="1" applyFill="1" applyBorder="1" applyAlignment="1" applyProtection="1">
      <alignment horizontal="center" vertical="center"/>
      <protection locked="0"/>
    </xf>
    <xf numFmtId="177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76" fontId="4" fillId="50" borderId="0" xfId="0" applyNumberFormat="1" applyFont="1" applyFill="1" applyBorder="1" applyAlignment="1" applyProtection="1">
      <alignment horizontal="center" vertical="center"/>
      <protection locked="0"/>
    </xf>
    <xf numFmtId="0" fontId="5" fillId="50" borderId="16" xfId="0" applyFont="1" applyFill="1" applyBorder="1" applyAlignment="1" applyProtection="1">
      <alignment horizontal="center" vertical="center"/>
      <protection locked="0"/>
    </xf>
    <xf numFmtId="0" fontId="3" fillId="48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50" borderId="18" xfId="0" applyFont="1" applyFill="1" applyBorder="1" applyAlignment="1" applyProtection="1">
      <alignment horizontal="left" vertical="center"/>
      <protection locked="0"/>
    </xf>
    <xf numFmtId="0" fontId="5" fillId="50" borderId="19" xfId="0" applyFont="1" applyFill="1" applyBorder="1" applyAlignment="1" applyProtection="1">
      <alignment horizontal="center" vertical="center"/>
      <protection locked="0"/>
    </xf>
    <xf numFmtId="176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50" borderId="19" xfId="0" applyFont="1" applyFill="1" applyBorder="1" applyAlignment="1" applyProtection="1">
      <alignment horizontal="center" vertical="center"/>
      <protection locked="0"/>
    </xf>
    <xf numFmtId="0" fontId="3" fillId="50" borderId="19" xfId="0" applyFont="1" applyFill="1" applyBorder="1" applyAlignment="1" applyProtection="1">
      <alignment horizontal="center" vertical="center"/>
      <protection locked="0"/>
    </xf>
    <xf numFmtId="0" fontId="11" fillId="49" borderId="20" xfId="0" applyFont="1" applyFill="1" applyBorder="1" applyAlignment="1" applyProtection="1">
      <alignment horizontal="center" vertical="center"/>
      <protection locked="0"/>
    </xf>
    <xf numFmtId="0" fontId="5" fillId="50" borderId="14" xfId="0" applyFont="1" applyFill="1" applyBorder="1" applyAlignment="1" applyProtection="1">
      <alignment horizontal="center" vertical="center"/>
      <protection locked="0"/>
    </xf>
    <xf numFmtId="0" fontId="11" fillId="50" borderId="0" xfId="0" applyFont="1" applyFill="1" applyBorder="1" applyAlignment="1" applyProtection="1">
      <alignment horizontal="center" vertical="center"/>
      <protection locked="0"/>
    </xf>
    <xf numFmtId="186" fontId="6" fillId="50" borderId="0" xfId="0" applyNumberFormat="1" applyFont="1" applyFill="1" applyBorder="1" applyAlignment="1" applyProtection="1">
      <alignment horizontal="center" vertical="center"/>
      <protection locked="0"/>
    </xf>
    <xf numFmtId="176" fontId="5" fillId="50" borderId="0" xfId="0" applyNumberFormat="1" applyFont="1" applyFill="1" applyBorder="1" applyAlignment="1" applyProtection="1">
      <alignment horizontal="center" vertical="center"/>
      <protection locked="0"/>
    </xf>
    <xf numFmtId="176" fontId="6" fillId="5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5" fillId="5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 locked="0"/>
    </xf>
    <xf numFmtId="186" fontId="6" fillId="0" borderId="21" xfId="0" applyNumberFormat="1" applyFont="1" applyFill="1" applyBorder="1" applyAlignment="1" applyProtection="1">
      <alignment horizontal="center" vertical="center"/>
      <protection locked="0"/>
    </xf>
    <xf numFmtId="176" fontId="5" fillId="50" borderId="14" xfId="0" applyNumberFormat="1" applyFont="1" applyFill="1" applyBorder="1" applyAlignment="1" applyProtection="1">
      <alignment horizontal="center" vertical="center"/>
      <protection locked="0"/>
    </xf>
    <xf numFmtId="176" fontId="4" fillId="0" borderId="1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6" fontId="11" fillId="49" borderId="14" xfId="0" applyNumberFormat="1" applyFont="1" applyFill="1" applyBorder="1" applyAlignment="1" applyProtection="1">
      <alignment horizontal="center" vertical="center"/>
      <protection locked="0"/>
    </xf>
    <xf numFmtId="176" fontId="4" fillId="0" borderId="14" xfId="0" applyNumberFormat="1" applyFont="1" applyBorder="1" applyAlignment="1">
      <alignment horizontal="center" vertical="center" wrapText="1"/>
    </xf>
    <xf numFmtId="0" fontId="5" fillId="50" borderId="0" xfId="0" applyFont="1" applyFill="1" applyBorder="1" applyAlignment="1" applyProtection="1">
      <alignment horizontal="center" vertical="center" wrapText="1"/>
      <protection locked="0"/>
    </xf>
    <xf numFmtId="176" fontId="5" fillId="5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51" borderId="14" xfId="0" applyFont="1" applyFill="1" applyBorder="1" applyAlignment="1" applyProtection="1">
      <alignment horizontal="center" vertical="center"/>
      <protection locked="0"/>
    </xf>
    <xf numFmtId="0" fontId="6" fillId="48" borderId="22" xfId="0" applyFont="1" applyFill="1" applyBorder="1" applyAlignment="1" applyProtection="1">
      <alignment horizontal="center" vertical="center"/>
      <protection locked="0"/>
    </xf>
    <xf numFmtId="0" fontId="6" fillId="48" borderId="23" xfId="0" applyFont="1" applyFill="1" applyBorder="1" applyAlignment="1" applyProtection="1">
      <alignment horizontal="center" vertical="center"/>
      <protection locked="0"/>
    </xf>
    <xf numFmtId="0" fontId="6" fillId="48" borderId="24" xfId="0" applyFont="1" applyFill="1" applyBorder="1" applyAlignment="1" applyProtection="1">
      <alignment horizontal="center" vertical="center"/>
      <protection locked="0"/>
    </xf>
    <xf numFmtId="176" fontId="4" fillId="0" borderId="15" xfId="0" applyNumberFormat="1" applyFont="1" applyBorder="1" applyAlignment="1" applyProtection="1">
      <alignment horizontal="center" vertical="center"/>
      <protection locked="0"/>
    </xf>
    <xf numFmtId="176" fontId="5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48" borderId="25" xfId="0" applyFont="1" applyFill="1" applyBorder="1" applyAlignment="1" applyProtection="1">
      <alignment horizontal="center" vertical="center"/>
      <protection locked="0"/>
    </xf>
    <xf numFmtId="176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200" fontId="4" fillId="0" borderId="26" xfId="0" applyNumberFormat="1" applyFont="1" applyBorder="1" applyAlignment="1">
      <alignment horizontal="center" vertical="center" wrapText="1" shrinkToFit="1"/>
    </xf>
    <xf numFmtId="176" fontId="5" fillId="50" borderId="20" xfId="0" applyNumberFormat="1" applyFont="1" applyFill="1" applyBorder="1" applyAlignment="1" applyProtection="1">
      <alignment horizontal="center" vertical="center"/>
      <protection locked="0"/>
    </xf>
    <xf numFmtId="185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176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18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76" fontId="4" fillId="5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6" fontId="4" fillId="0" borderId="27" xfId="0" applyNumberFormat="1" applyFont="1" applyBorder="1" applyAlignment="1" applyProtection="1">
      <alignment horizontal="center" vertical="center"/>
      <protection locked="0"/>
    </xf>
    <xf numFmtId="0" fontId="3" fillId="18" borderId="26" xfId="0" applyNumberFormat="1" applyFont="1" applyFill="1" applyBorder="1" applyAlignment="1" applyProtection="1">
      <alignment horizontal="center" vertical="center"/>
      <protection locked="0"/>
    </xf>
    <xf numFmtId="0" fontId="3" fillId="48" borderId="23" xfId="0" applyNumberFormat="1" applyFont="1" applyFill="1" applyBorder="1" applyAlignment="1" applyProtection="1">
      <alignment horizontal="center" vertical="center"/>
      <protection locked="0"/>
    </xf>
    <xf numFmtId="176" fontId="3" fillId="50" borderId="0" xfId="0" applyNumberFormat="1" applyFont="1" applyFill="1" applyBorder="1" applyAlignment="1" applyProtection="1">
      <alignment horizontal="center" vertical="center"/>
      <protection locked="0"/>
    </xf>
    <xf numFmtId="0" fontId="11" fillId="51" borderId="28" xfId="0" applyFont="1" applyFill="1" applyBorder="1" applyAlignment="1" applyProtection="1">
      <alignment horizontal="center" vertical="center"/>
      <protection locked="0"/>
    </xf>
    <xf numFmtId="0" fontId="11" fillId="51" borderId="29" xfId="0" applyFont="1" applyFill="1" applyBorder="1" applyAlignment="1" applyProtection="1">
      <alignment horizontal="center" vertical="center"/>
      <protection locked="0"/>
    </xf>
    <xf numFmtId="200" fontId="4" fillId="50" borderId="0" xfId="0" applyNumberFormat="1" applyFont="1" applyFill="1" applyBorder="1" applyAlignment="1">
      <alignment horizontal="center" vertical="center" wrapText="1" shrinkToFit="1"/>
    </xf>
    <xf numFmtId="0" fontId="11" fillId="51" borderId="29" xfId="0" applyFont="1" applyFill="1" applyBorder="1" applyAlignment="1" applyProtection="1">
      <alignment horizontal="center" vertical="center" wrapText="1"/>
      <protection locked="0"/>
    </xf>
    <xf numFmtId="176" fontId="4" fillId="0" borderId="26" xfId="0" applyNumberFormat="1" applyFont="1" applyFill="1" applyBorder="1" applyAlignment="1" applyProtection="1">
      <alignment horizontal="center" vertical="center"/>
      <protection locked="0"/>
    </xf>
    <xf numFmtId="176" fontId="4" fillId="0" borderId="26" xfId="0" applyNumberFormat="1" applyFont="1" applyBorder="1" applyAlignment="1" applyProtection="1">
      <alignment horizontal="center" vertical="center"/>
      <protection locked="0"/>
    </xf>
    <xf numFmtId="176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48" borderId="14" xfId="0" applyFont="1" applyFill="1" applyBorder="1" applyAlignment="1" applyProtection="1">
      <alignment horizontal="center" vertical="center"/>
      <protection locked="0"/>
    </xf>
    <xf numFmtId="185" fontId="57" fillId="0" borderId="14" xfId="0" applyNumberFormat="1" applyFont="1" applyFill="1" applyBorder="1" applyAlignment="1" applyProtection="1">
      <alignment horizontal="center" vertical="center"/>
      <protection/>
    </xf>
    <xf numFmtId="0" fontId="4" fillId="52" borderId="0" xfId="0" applyFont="1" applyFill="1" applyBorder="1" applyAlignment="1" applyProtection="1">
      <alignment horizontal="center" vertical="center"/>
      <protection locked="0"/>
    </xf>
    <xf numFmtId="185" fontId="4" fillId="0" borderId="14" xfId="0" applyNumberFormat="1" applyFont="1" applyFill="1" applyBorder="1" applyAlignment="1" applyProtection="1">
      <alignment horizontal="center" vertical="center"/>
      <protection/>
    </xf>
    <xf numFmtId="0" fontId="5" fillId="52" borderId="0" xfId="0" applyFont="1" applyFill="1" applyAlignment="1" applyProtection="1">
      <alignment horizontal="center" vertical="center"/>
      <protection/>
    </xf>
    <xf numFmtId="0" fontId="4" fillId="0" borderId="14" xfId="184" applyFont="1" applyFill="1" applyBorder="1" applyAlignment="1">
      <alignment horizontal="center" vertical="center"/>
      <protection/>
    </xf>
    <xf numFmtId="0" fontId="11" fillId="49" borderId="30" xfId="0" applyFont="1" applyFill="1" applyBorder="1" applyAlignment="1" applyProtection="1">
      <alignment horizontal="center" vertical="center"/>
      <protection locked="0"/>
    </xf>
    <xf numFmtId="0" fontId="11" fillId="49" borderId="31" xfId="0" applyFont="1" applyFill="1" applyBorder="1" applyAlignment="1" applyProtection="1">
      <alignment horizontal="center" vertical="center"/>
      <protection locked="0"/>
    </xf>
    <xf numFmtId="176" fontId="4" fillId="5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49" borderId="14" xfId="0" applyFont="1" applyFill="1" applyBorder="1" applyAlignment="1" applyProtection="1">
      <alignment horizontal="center" vertical="center"/>
      <protection/>
    </xf>
    <xf numFmtId="0" fontId="11" fillId="49" borderId="21" xfId="0" applyFont="1" applyFill="1" applyBorder="1" applyAlignment="1" applyProtection="1">
      <alignment horizontal="center" vertical="center"/>
      <protection locked="0"/>
    </xf>
    <xf numFmtId="0" fontId="11" fillId="51" borderId="30" xfId="0" applyFont="1" applyFill="1" applyBorder="1" applyAlignment="1" applyProtection="1">
      <alignment horizontal="center" vertical="center"/>
      <protection locked="0"/>
    </xf>
    <xf numFmtId="0" fontId="11" fillId="51" borderId="31" xfId="0" applyFont="1" applyFill="1" applyBorder="1" applyAlignment="1" applyProtection="1">
      <alignment horizontal="center" vertical="center"/>
      <protection locked="0"/>
    </xf>
    <xf numFmtId="0" fontId="11" fillId="51" borderId="32" xfId="0" applyFont="1" applyFill="1" applyBorder="1" applyAlignment="1" applyProtection="1">
      <alignment horizontal="center" vertical="center"/>
      <protection locked="0"/>
    </xf>
    <xf numFmtId="176" fontId="5" fillId="5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50" borderId="14" xfId="0" applyFont="1" applyFill="1" applyBorder="1" applyAlignment="1" applyProtection="1">
      <alignment horizontal="center" vertical="center" wrapText="1"/>
      <protection locked="0"/>
    </xf>
    <xf numFmtId="176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184" applyFont="1" applyFill="1" applyBorder="1" applyAlignment="1">
      <alignment horizontal="center" vertical="center"/>
      <protection/>
    </xf>
    <xf numFmtId="176" fontId="5" fillId="50" borderId="34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184" applyFont="1" applyFill="1" applyBorder="1" applyAlignment="1">
      <alignment horizontal="center" vertical="center"/>
      <protection/>
    </xf>
    <xf numFmtId="200" fontId="4" fillId="0" borderId="14" xfId="0" applyNumberFormat="1" applyFont="1" applyBorder="1" applyAlignment="1">
      <alignment horizontal="center" vertical="center" wrapText="1" shrinkToFit="1"/>
    </xf>
    <xf numFmtId="200" fontId="4" fillId="52" borderId="0" xfId="0" applyNumberFormat="1" applyFont="1" applyFill="1" applyBorder="1" applyAlignment="1">
      <alignment horizontal="center" vertical="center" wrapText="1" shrinkToFit="1"/>
    </xf>
    <xf numFmtId="176" fontId="5" fillId="52" borderId="0" xfId="0" applyNumberFormat="1" applyFont="1" applyFill="1" applyBorder="1" applyAlignment="1" applyProtection="1">
      <alignment horizontal="center" vertical="center" wrapText="1"/>
      <protection locked="0"/>
    </xf>
    <xf numFmtId="200" fontId="4" fillId="0" borderId="0" xfId="0" applyNumberFormat="1" applyFont="1" applyBorder="1" applyAlignment="1">
      <alignment horizontal="center" vertical="center" wrapText="1" shrinkToFit="1"/>
    </xf>
    <xf numFmtId="0" fontId="5" fillId="52" borderId="0" xfId="0" applyFont="1" applyFill="1" applyBorder="1" applyAlignment="1" applyProtection="1">
      <alignment horizontal="center" vertical="center"/>
      <protection locked="0"/>
    </xf>
    <xf numFmtId="0" fontId="5" fillId="52" borderId="0" xfId="0" applyFont="1" applyFill="1" applyBorder="1" applyAlignment="1" applyProtection="1">
      <alignment horizontal="center" vertical="center" wrapText="1"/>
      <protection locked="0"/>
    </xf>
    <xf numFmtId="0" fontId="5" fillId="50" borderId="35" xfId="0" applyFont="1" applyFill="1" applyBorder="1" applyAlignment="1" applyProtection="1">
      <alignment horizontal="center" vertical="center"/>
      <protection locked="0"/>
    </xf>
    <xf numFmtId="176" fontId="6" fillId="50" borderId="35" xfId="0" applyNumberFormat="1" applyFont="1" applyFill="1" applyBorder="1" applyAlignment="1" applyProtection="1">
      <alignment horizontal="center" vertical="center"/>
      <protection locked="0"/>
    </xf>
    <xf numFmtId="176" fontId="5" fillId="50" borderId="35" xfId="0" applyNumberFormat="1" applyFont="1" applyFill="1" applyBorder="1" applyAlignment="1" applyProtection="1">
      <alignment horizontal="center" vertical="center"/>
      <protection locked="0"/>
    </xf>
    <xf numFmtId="0" fontId="6" fillId="50" borderId="35" xfId="0" applyFont="1" applyFill="1" applyBorder="1" applyAlignment="1" applyProtection="1">
      <alignment horizontal="center" vertical="center"/>
      <protection locked="0"/>
    </xf>
    <xf numFmtId="198" fontId="5" fillId="50" borderId="35" xfId="0" applyNumberFormat="1" applyFont="1" applyFill="1" applyBorder="1" applyAlignment="1" applyProtection="1">
      <alignment horizontal="center" vertical="center"/>
      <protection locked="0"/>
    </xf>
    <xf numFmtId="0" fontId="5" fillId="5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6" fillId="50" borderId="19" xfId="0" applyFont="1" applyFill="1" applyBorder="1" applyAlignment="1" applyProtection="1">
      <alignment horizontal="center" vertical="center"/>
      <protection locked="0"/>
    </xf>
    <xf numFmtId="0" fontId="5" fillId="50" borderId="38" xfId="0" applyFont="1" applyFill="1" applyBorder="1" applyAlignment="1" applyProtection="1">
      <alignment horizontal="center" vertical="center"/>
      <protection locked="0"/>
    </xf>
    <xf numFmtId="0" fontId="6" fillId="52" borderId="0" xfId="0" applyFont="1" applyFill="1" applyBorder="1" applyAlignment="1" applyProtection="1">
      <alignment horizontal="center" vertical="center"/>
      <protection locked="0"/>
    </xf>
    <xf numFmtId="176" fontId="6" fillId="0" borderId="20" xfId="0" applyNumberFormat="1" applyFont="1" applyFill="1" applyBorder="1" applyAlignment="1" applyProtection="1">
      <alignment horizontal="center" vertical="center"/>
      <protection locked="0"/>
    </xf>
    <xf numFmtId="176" fontId="4" fillId="0" borderId="33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Alignment="1" applyProtection="1">
      <alignment horizontal="center" vertical="center"/>
      <protection/>
    </xf>
    <xf numFmtId="0" fontId="3" fillId="52" borderId="0" xfId="0" applyFont="1" applyFill="1" applyBorder="1" applyAlignment="1" applyProtection="1">
      <alignment horizontal="center" vertical="center"/>
      <protection/>
    </xf>
    <xf numFmtId="0" fontId="3" fillId="52" borderId="0" xfId="0" applyFont="1" applyFill="1" applyBorder="1" applyAlignment="1" applyProtection="1">
      <alignment vertical="center"/>
      <protection/>
    </xf>
    <xf numFmtId="0" fontId="5" fillId="52" borderId="0" xfId="0" applyFont="1" applyFill="1" applyAlignment="1" applyProtection="1">
      <alignment vertical="center"/>
      <protection/>
    </xf>
    <xf numFmtId="0" fontId="3" fillId="52" borderId="0" xfId="0" applyFont="1" applyFill="1" applyBorder="1" applyAlignment="1" applyProtection="1">
      <alignment horizontal="left" vertical="center"/>
      <protection/>
    </xf>
    <xf numFmtId="176" fontId="4" fillId="52" borderId="0" xfId="0" applyNumberFormat="1" applyFont="1" applyFill="1" applyBorder="1" applyAlignment="1" applyProtection="1">
      <alignment horizontal="center" vertical="center"/>
      <protection/>
    </xf>
    <xf numFmtId="0" fontId="6" fillId="52" borderId="0" xfId="0" applyFont="1" applyFill="1" applyAlignment="1" applyProtection="1">
      <alignment horizontal="center" vertical="center"/>
      <protection/>
    </xf>
    <xf numFmtId="0" fontId="11" fillId="52" borderId="0" xfId="0" applyFont="1" applyFill="1" applyBorder="1" applyAlignment="1" applyProtection="1">
      <alignment horizontal="center" vertical="center"/>
      <protection/>
    </xf>
    <xf numFmtId="0" fontId="6" fillId="52" borderId="0" xfId="0" applyFont="1" applyFill="1" applyBorder="1" applyAlignment="1" applyProtection="1">
      <alignment horizontal="center" vertical="center"/>
      <protection/>
    </xf>
    <xf numFmtId="0" fontId="11" fillId="33" borderId="39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6" fillId="48" borderId="17" xfId="0" applyFont="1" applyFill="1" applyBorder="1" applyAlignment="1" applyProtection="1">
      <alignment horizontal="center" vertical="center"/>
      <protection locked="0"/>
    </xf>
    <xf numFmtId="176" fontId="58" fillId="0" borderId="20" xfId="0" applyNumberFormat="1" applyFont="1" applyFill="1" applyBorder="1" applyAlignment="1">
      <alignment horizontal="center" vertical="center"/>
    </xf>
    <xf numFmtId="0" fontId="6" fillId="48" borderId="40" xfId="0" applyFont="1" applyFill="1" applyBorder="1" applyAlignment="1" applyProtection="1">
      <alignment horizontal="center" vertical="center"/>
      <protection locked="0"/>
    </xf>
    <xf numFmtId="176" fontId="4" fillId="0" borderId="41" xfId="0" applyNumberFormat="1" applyFont="1" applyBorder="1" applyAlignment="1">
      <alignment horizontal="center" vertical="center" wrapText="1"/>
    </xf>
    <xf numFmtId="176" fontId="58" fillId="0" borderId="42" xfId="0" applyNumberFormat="1" applyFont="1" applyFill="1" applyBorder="1" applyAlignment="1">
      <alignment horizontal="center" vertical="center"/>
    </xf>
    <xf numFmtId="0" fontId="5" fillId="52" borderId="14" xfId="0" applyFont="1" applyFill="1" applyBorder="1" applyAlignment="1" applyProtection="1">
      <alignment horizontal="center" vertical="center"/>
      <protection locked="0"/>
    </xf>
    <xf numFmtId="0" fontId="4" fillId="52" borderId="14" xfId="0" applyNumberFormat="1" applyFont="1" applyFill="1" applyBorder="1" applyAlignment="1" applyProtection="1">
      <alignment horizontal="center" vertical="center"/>
      <protection locked="0"/>
    </xf>
    <xf numFmtId="176" fontId="4" fillId="52" borderId="14" xfId="0" applyNumberFormat="1" applyFont="1" applyFill="1" applyBorder="1" applyAlignment="1" applyProtection="1">
      <alignment horizontal="center" vertical="center"/>
      <protection locked="0"/>
    </xf>
    <xf numFmtId="0" fontId="5" fillId="52" borderId="14" xfId="0" applyNumberFormat="1" applyFont="1" applyFill="1" applyBorder="1" applyAlignment="1" applyProtection="1">
      <alignment horizontal="center" vertical="center"/>
      <protection locked="0"/>
    </xf>
    <xf numFmtId="0" fontId="6" fillId="52" borderId="35" xfId="0" applyFont="1" applyFill="1" applyBorder="1" applyAlignment="1" applyProtection="1">
      <alignment horizontal="center" vertical="center"/>
      <protection locked="0"/>
    </xf>
    <xf numFmtId="0" fontId="5" fillId="50" borderId="16" xfId="0" applyFont="1" applyFill="1" applyBorder="1" applyAlignment="1" applyProtection="1">
      <alignment horizontal="center" vertical="center" wrapText="1"/>
      <protection locked="0"/>
    </xf>
    <xf numFmtId="0" fontId="11" fillId="51" borderId="20" xfId="0" applyFont="1" applyFill="1" applyBorder="1" applyAlignment="1" applyProtection="1">
      <alignment horizontal="center" vertical="center"/>
      <protection locked="0"/>
    </xf>
    <xf numFmtId="0" fontId="5" fillId="52" borderId="16" xfId="0" applyFont="1" applyFill="1" applyBorder="1" applyAlignment="1" applyProtection="1">
      <alignment horizontal="center" vertical="center"/>
      <protection locked="0"/>
    </xf>
    <xf numFmtId="0" fontId="5" fillId="50" borderId="18" xfId="0" applyFont="1" applyFill="1" applyBorder="1" applyAlignment="1" applyProtection="1">
      <alignment horizontal="center" vertical="center"/>
      <protection locked="0"/>
    </xf>
    <xf numFmtId="0" fontId="4" fillId="52" borderId="0" xfId="0" applyNumberFormat="1" applyFont="1" applyFill="1" applyBorder="1" applyAlignment="1" applyProtection="1">
      <alignment horizontal="center" vertical="center"/>
      <protection locked="0"/>
    </xf>
    <xf numFmtId="0" fontId="4" fillId="52" borderId="16" xfId="0" applyNumberFormat="1" applyFont="1" applyFill="1" applyBorder="1" applyAlignment="1" applyProtection="1">
      <alignment horizontal="center" vertical="center"/>
      <protection locked="0"/>
    </xf>
    <xf numFmtId="0" fontId="13" fillId="52" borderId="0" xfId="0" applyFont="1" applyFill="1" applyBorder="1" applyAlignment="1" applyProtection="1">
      <alignment horizontal="center" vertical="center"/>
      <protection locked="0"/>
    </xf>
    <xf numFmtId="0" fontId="5" fillId="50" borderId="37" xfId="0" applyFont="1" applyFill="1" applyBorder="1" applyAlignment="1" applyProtection="1">
      <alignment horizontal="center" vertical="center"/>
      <protection locked="0"/>
    </xf>
    <xf numFmtId="0" fontId="5" fillId="52" borderId="19" xfId="0" applyFont="1" applyFill="1" applyBorder="1" applyAlignment="1" applyProtection="1">
      <alignment horizontal="center" vertical="center"/>
      <protection locked="0"/>
    </xf>
    <xf numFmtId="0" fontId="4" fillId="52" borderId="19" xfId="0" applyFont="1" applyFill="1" applyBorder="1" applyAlignment="1" applyProtection="1">
      <alignment horizontal="center" vertical="center"/>
      <protection locked="0"/>
    </xf>
    <xf numFmtId="0" fontId="5" fillId="52" borderId="19" xfId="0" applyFont="1" applyFill="1" applyBorder="1" applyAlignment="1" applyProtection="1">
      <alignment horizontal="center" vertical="center" wrapText="1"/>
      <protection locked="0"/>
    </xf>
    <xf numFmtId="0" fontId="5" fillId="52" borderId="38" xfId="0" applyFont="1" applyFill="1" applyBorder="1" applyAlignment="1" applyProtection="1">
      <alignment horizontal="center" vertical="center"/>
      <protection locked="0"/>
    </xf>
    <xf numFmtId="0" fontId="3" fillId="52" borderId="14" xfId="0" applyFont="1" applyFill="1" applyBorder="1" applyAlignment="1" applyProtection="1">
      <alignment horizontal="center" vertical="center"/>
      <protection locked="0"/>
    </xf>
    <xf numFmtId="186" fontId="3" fillId="52" borderId="14" xfId="0" applyNumberFormat="1" applyFont="1" applyFill="1" applyBorder="1" applyAlignment="1" applyProtection="1">
      <alignment horizontal="center" vertical="center"/>
      <protection locked="0"/>
    </xf>
    <xf numFmtId="0" fontId="11" fillId="51" borderId="14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48" borderId="14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49" borderId="34" xfId="0" applyFont="1" applyFill="1" applyBorder="1" applyAlignment="1" applyProtection="1">
      <alignment horizontal="center" vertical="center"/>
      <protection/>
    </xf>
    <xf numFmtId="0" fontId="11" fillId="49" borderId="26" xfId="0" applyFont="1" applyFill="1" applyBorder="1" applyAlignment="1" applyProtection="1">
      <alignment horizontal="center" vertical="center"/>
      <protection/>
    </xf>
    <xf numFmtId="0" fontId="33" fillId="0" borderId="14" xfId="19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11" fillId="53" borderId="14" xfId="0" applyFont="1" applyFill="1" applyBorder="1" applyAlignment="1" applyProtection="1">
      <alignment horizontal="center" vertical="center"/>
      <protection/>
    </xf>
    <xf numFmtId="0" fontId="11" fillId="49" borderId="14" xfId="0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 applyProtection="1">
      <alignment horizontal="center" vertical="center"/>
      <protection/>
    </xf>
    <xf numFmtId="0" fontId="11" fillId="49" borderId="17" xfId="0" applyFont="1" applyFill="1" applyBorder="1" applyAlignment="1" applyProtection="1">
      <alignment horizontal="center" vertical="center"/>
      <protection locked="0"/>
    </xf>
    <xf numFmtId="0" fontId="11" fillId="49" borderId="14" xfId="0" applyFont="1" applyFill="1" applyBorder="1" applyAlignment="1" applyProtection="1">
      <alignment horizontal="center" vertical="center"/>
      <protection locked="0"/>
    </xf>
    <xf numFmtId="0" fontId="11" fillId="49" borderId="39" xfId="0" applyFont="1" applyFill="1" applyBorder="1" applyAlignment="1" applyProtection="1">
      <alignment horizontal="center" vertical="center"/>
      <protection locked="0"/>
    </xf>
    <xf numFmtId="0" fontId="11" fillId="49" borderId="44" xfId="0" applyFont="1" applyFill="1" applyBorder="1" applyAlignment="1" applyProtection="1">
      <alignment horizontal="center" vertical="center"/>
      <protection locked="0"/>
    </xf>
    <xf numFmtId="0" fontId="3" fillId="48" borderId="33" xfId="0" applyFont="1" applyFill="1" applyBorder="1" applyAlignment="1" applyProtection="1">
      <alignment horizontal="center" vertical="center"/>
      <protection locked="0"/>
    </xf>
    <xf numFmtId="0" fontId="3" fillId="48" borderId="15" xfId="0" applyFont="1" applyFill="1" applyBorder="1" applyAlignment="1" applyProtection="1">
      <alignment horizontal="center" vertical="center"/>
      <protection locked="0"/>
    </xf>
    <xf numFmtId="0" fontId="3" fillId="48" borderId="45" xfId="0" applyFont="1" applyFill="1" applyBorder="1" applyAlignment="1" applyProtection="1">
      <alignment horizontal="center" vertical="center"/>
      <protection locked="0"/>
    </xf>
    <xf numFmtId="0" fontId="3" fillId="48" borderId="46" xfId="0" applyFont="1" applyFill="1" applyBorder="1" applyAlignment="1" applyProtection="1">
      <alignment horizontal="center" vertical="center"/>
      <protection locked="0"/>
    </xf>
    <xf numFmtId="0" fontId="5" fillId="52" borderId="33" xfId="0" applyFont="1" applyFill="1" applyBorder="1" applyAlignment="1" applyProtection="1">
      <alignment horizontal="center" vertical="center"/>
      <protection locked="0"/>
    </xf>
    <xf numFmtId="0" fontId="5" fillId="52" borderId="15" xfId="0" applyFont="1" applyFill="1" applyBorder="1" applyAlignment="1" applyProtection="1">
      <alignment horizontal="center" vertical="center"/>
      <protection locked="0"/>
    </xf>
    <xf numFmtId="176" fontId="4" fillId="52" borderId="33" xfId="0" applyNumberFormat="1" applyFont="1" applyFill="1" applyBorder="1" applyAlignment="1" applyProtection="1">
      <alignment horizontal="center" vertical="center"/>
      <protection locked="0"/>
    </xf>
    <xf numFmtId="0" fontId="4" fillId="52" borderId="15" xfId="0" applyNumberFormat="1" applyFont="1" applyFill="1" applyBorder="1" applyAlignment="1" applyProtection="1">
      <alignment horizontal="center" vertical="center"/>
      <protection locked="0"/>
    </xf>
    <xf numFmtId="0" fontId="11" fillId="51" borderId="30" xfId="0" applyFont="1" applyFill="1" applyBorder="1" applyAlignment="1" applyProtection="1">
      <alignment horizontal="center" vertical="center"/>
      <protection locked="0"/>
    </xf>
    <xf numFmtId="0" fontId="11" fillId="51" borderId="47" xfId="0" applyFont="1" applyFill="1" applyBorder="1" applyAlignment="1" applyProtection="1">
      <alignment horizontal="center" vertical="center"/>
      <protection locked="0"/>
    </xf>
    <xf numFmtId="0" fontId="11" fillId="33" borderId="48" xfId="0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51" borderId="49" xfId="0" applyFont="1" applyFill="1" applyBorder="1" applyAlignment="1" applyProtection="1">
      <alignment horizontal="center" vertical="center"/>
      <protection locked="0"/>
    </xf>
    <xf numFmtId="0" fontId="11" fillId="51" borderId="36" xfId="0" applyFont="1" applyFill="1" applyBorder="1" applyAlignment="1" applyProtection="1">
      <alignment horizontal="center" vertical="center"/>
      <protection locked="0"/>
    </xf>
    <xf numFmtId="0" fontId="11" fillId="51" borderId="32" xfId="0" applyFont="1" applyFill="1" applyBorder="1" applyAlignment="1" applyProtection="1">
      <alignment horizontal="center" vertical="center"/>
      <protection locked="0"/>
    </xf>
    <xf numFmtId="0" fontId="11" fillId="51" borderId="31" xfId="0" applyFont="1" applyFill="1" applyBorder="1" applyAlignment="1" applyProtection="1">
      <alignment horizontal="center" vertical="center"/>
      <protection locked="0"/>
    </xf>
    <xf numFmtId="0" fontId="11" fillId="49" borderId="50" xfId="0" applyFont="1" applyFill="1" applyBorder="1" applyAlignment="1" applyProtection="1">
      <alignment horizontal="center" vertical="center"/>
      <protection locked="0"/>
    </xf>
    <xf numFmtId="0" fontId="11" fillId="49" borderId="51" xfId="0" applyFont="1" applyFill="1" applyBorder="1" applyAlignment="1" applyProtection="1">
      <alignment horizontal="center" vertical="center"/>
      <protection locked="0"/>
    </xf>
    <xf numFmtId="0" fontId="11" fillId="49" borderId="52" xfId="0" applyFont="1" applyFill="1" applyBorder="1" applyAlignment="1" applyProtection="1">
      <alignment horizontal="center" vertical="center"/>
      <protection locked="0"/>
    </xf>
    <xf numFmtId="0" fontId="11" fillId="51" borderId="51" xfId="0" applyFont="1" applyFill="1" applyBorder="1" applyAlignment="1" applyProtection="1">
      <alignment horizontal="center" vertical="center"/>
      <protection locked="0"/>
    </xf>
    <xf numFmtId="0" fontId="11" fillId="51" borderId="53" xfId="0" applyFont="1" applyFill="1" applyBorder="1" applyAlignment="1" applyProtection="1">
      <alignment horizontal="center" vertical="center"/>
      <protection locked="0"/>
    </xf>
    <xf numFmtId="0" fontId="11" fillId="51" borderId="52" xfId="0" applyFont="1" applyFill="1" applyBorder="1" applyAlignment="1" applyProtection="1">
      <alignment horizontal="center" vertical="center"/>
      <protection locked="0"/>
    </xf>
    <xf numFmtId="0" fontId="4" fillId="52" borderId="33" xfId="0" applyNumberFormat="1" applyFont="1" applyFill="1" applyBorder="1" applyAlignment="1" applyProtection="1">
      <alignment horizontal="center" vertical="center"/>
      <protection locked="0"/>
    </xf>
  </cellXfs>
  <cellStyles count="177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2" xfId="19"/>
    <cellStyle name="20% - 강조색2 2" xfId="20"/>
    <cellStyle name="20% - 강조색2 3" xfId="21"/>
    <cellStyle name="20% - 강조색2 4" xfId="22"/>
    <cellStyle name="20% - 강조색3" xfId="23"/>
    <cellStyle name="20% - 강조색3 2" xfId="24"/>
    <cellStyle name="20% - 강조색3 3" xfId="25"/>
    <cellStyle name="20% - 강조색3 4" xfId="26"/>
    <cellStyle name="20% - 강조색4" xfId="27"/>
    <cellStyle name="20% - 강조색4 2" xfId="28"/>
    <cellStyle name="20% - 강조색4 3" xfId="29"/>
    <cellStyle name="20% - 강조색4 4" xfId="30"/>
    <cellStyle name="20% - 강조색5" xfId="31"/>
    <cellStyle name="20% - 강조색5 2" xfId="32"/>
    <cellStyle name="20% - 강조색5 3" xfId="33"/>
    <cellStyle name="20% - 강조색5 4" xfId="34"/>
    <cellStyle name="20% - 강조색6" xfId="35"/>
    <cellStyle name="20% - 강조색6 2" xfId="36"/>
    <cellStyle name="20% - 강조색6 3" xfId="37"/>
    <cellStyle name="20% - 강조색6 4" xfId="38"/>
    <cellStyle name="40% - 강조색1" xfId="39"/>
    <cellStyle name="40% - 강조색1 2" xfId="40"/>
    <cellStyle name="40% - 강조색1 3" xfId="41"/>
    <cellStyle name="40% - 강조색1 4" xfId="42"/>
    <cellStyle name="40% - 강조색2" xfId="43"/>
    <cellStyle name="40% - 강조색2 2" xfId="44"/>
    <cellStyle name="40% - 강조색2 3" xfId="45"/>
    <cellStyle name="40% - 강조색2 4" xfId="46"/>
    <cellStyle name="40% - 강조색3" xfId="47"/>
    <cellStyle name="40% - 강조색3 2" xfId="48"/>
    <cellStyle name="40% - 강조색3 3" xfId="49"/>
    <cellStyle name="40% - 강조색3 4" xfId="50"/>
    <cellStyle name="40% - 강조색4" xfId="51"/>
    <cellStyle name="40% - 강조색4 2" xfId="52"/>
    <cellStyle name="40% - 강조색4 3" xfId="53"/>
    <cellStyle name="40% - 강조색4 4" xfId="54"/>
    <cellStyle name="40% - 강조색5" xfId="55"/>
    <cellStyle name="40% - 강조색5 2" xfId="56"/>
    <cellStyle name="40% - 강조색5 3" xfId="57"/>
    <cellStyle name="40% - 강조색5 4" xfId="58"/>
    <cellStyle name="40% - 강조색6" xfId="59"/>
    <cellStyle name="40% - 강조색6 2" xfId="60"/>
    <cellStyle name="40% - 강조색6 3" xfId="61"/>
    <cellStyle name="40% - 강조색6 4" xfId="62"/>
    <cellStyle name="60% - 강조색1" xfId="63"/>
    <cellStyle name="60% - 강조색1 2" xfId="64"/>
    <cellStyle name="60% - 강조색1 3" xfId="65"/>
    <cellStyle name="60% - 강조색1 4" xfId="66"/>
    <cellStyle name="60% - 강조색2" xfId="67"/>
    <cellStyle name="60% - 강조색2 2" xfId="68"/>
    <cellStyle name="60% - 강조색2 3" xfId="69"/>
    <cellStyle name="60% - 강조색2 4" xfId="70"/>
    <cellStyle name="60% - 강조색3" xfId="71"/>
    <cellStyle name="60% - 강조색3 2" xfId="72"/>
    <cellStyle name="60% - 강조색3 3" xfId="73"/>
    <cellStyle name="60% - 강조색3 4" xfId="74"/>
    <cellStyle name="60% - 강조색4" xfId="75"/>
    <cellStyle name="60% - 강조색4 2" xfId="76"/>
    <cellStyle name="60% - 강조색4 3" xfId="77"/>
    <cellStyle name="60% - 강조색4 4" xfId="78"/>
    <cellStyle name="60% - 강조색5" xfId="79"/>
    <cellStyle name="60% - 강조색5 2" xfId="80"/>
    <cellStyle name="60% - 강조색5 3" xfId="81"/>
    <cellStyle name="60% - 강조색5 4" xfId="82"/>
    <cellStyle name="60% - 강조색6" xfId="83"/>
    <cellStyle name="60% - 강조색6 2" xfId="84"/>
    <cellStyle name="60% - 강조색6 3" xfId="85"/>
    <cellStyle name="60% - 강조색6 4" xfId="86"/>
    <cellStyle name="강조색1" xfId="87"/>
    <cellStyle name="강조색1 2" xfId="88"/>
    <cellStyle name="강조색1 3" xfId="89"/>
    <cellStyle name="강조색1 4" xfId="90"/>
    <cellStyle name="강조색2" xfId="91"/>
    <cellStyle name="강조색2 2" xfId="92"/>
    <cellStyle name="강조색2 3" xfId="93"/>
    <cellStyle name="강조색2 4" xfId="94"/>
    <cellStyle name="강조색3" xfId="95"/>
    <cellStyle name="강조색3 2" xfId="96"/>
    <cellStyle name="강조색3 3" xfId="97"/>
    <cellStyle name="강조색3 4" xfId="98"/>
    <cellStyle name="강조색4" xfId="99"/>
    <cellStyle name="강조색4 2" xfId="100"/>
    <cellStyle name="강조색4 3" xfId="101"/>
    <cellStyle name="강조색4 4" xfId="102"/>
    <cellStyle name="강조색5" xfId="103"/>
    <cellStyle name="강조색5 2" xfId="104"/>
    <cellStyle name="강조색5 3" xfId="105"/>
    <cellStyle name="강조색5 4" xfId="106"/>
    <cellStyle name="강조색6" xfId="107"/>
    <cellStyle name="강조색6 2" xfId="108"/>
    <cellStyle name="강조색6 3" xfId="109"/>
    <cellStyle name="강조색6 4" xfId="110"/>
    <cellStyle name="경고문" xfId="111"/>
    <cellStyle name="경고문 2" xfId="112"/>
    <cellStyle name="경고문 3" xfId="113"/>
    <cellStyle name="경고문 4" xfId="114"/>
    <cellStyle name="계산" xfId="115"/>
    <cellStyle name="계산 2" xfId="116"/>
    <cellStyle name="계산 3" xfId="117"/>
    <cellStyle name="계산 4" xfId="118"/>
    <cellStyle name="나쁨" xfId="119"/>
    <cellStyle name="나쁨 2" xfId="120"/>
    <cellStyle name="나쁨 3" xfId="121"/>
    <cellStyle name="나쁨 4" xfId="122"/>
    <cellStyle name="메모" xfId="123"/>
    <cellStyle name="메모 2" xfId="124"/>
    <cellStyle name="메모 3" xfId="125"/>
    <cellStyle name="메모 4" xfId="126"/>
    <cellStyle name="Percent" xfId="127"/>
    <cellStyle name="보통" xfId="128"/>
    <cellStyle name="보통 2" xfId="129"/>
    <cellStyle name="보통 3" xfId="130"/>
    <cellStyle name="보통 4" xfId="131"/>
    <cellStyle name="설명 텍스트" xfId="132"/>
    <cellStyle name="설명 텍스트 2" xfId="133"/>
    <cellStyle name="설명 텍스트 3" xfId="134"/>
    <cellStyle name="설명 텍스트 4" xfId="135"/>
    <cellStyle name="셀 확인" xfId="136"/>
    <cellStyle name="셀 확인 2" xfId="137"/>
    <cellStyle name="셀 확인 3" xfId="138"/>
    <cellStyle name="셀 확인 4" xfId="139"/>
    <cellStyle name="Comma" xfId="140"/>
    <cellStyle name="Comma [0]" xfId="141"/>
    <cellStyle name="연결된 셀" xfId="142"/>
    <cellStyle name="연결된 셀 2" xfId="143"/>
    <cellStyle name="연결된 셀 3" xfId="144"/>
    <cellStyle name="연결된 셀 4" xfId="145"/>
    <cellStyle name="Followed Hyperlink" xfId="146"/>
    <cellStyle name="요약" xfId="147"/>
    <cellStyle name="요약 2" xfId="148"/>
    <cellStyle name="요약 3" xfId="149"/>
    <cellStyle name="요약 4" xfId="150"/>
    <cellStyle name="입력" xfId="151"/>
    <cellStyle name="입력 2" xfId="152"/>
    <cellStyle name="입력 3" xfId="153"/>
    <cellStyle name="입력 4" xfId="154"/>
    <cellStyle name="제목" xfId="155"/>
    <cellStyle name="제목 1" xfId="156"/>
    <cellStyle name="제목 1 1" xfId="157"/>
    <cellStyle name="제목 1 2" xfId="158"/>
    <cellStyle name="제목 1 3" xfId="159"/>
    <cellStyle name="제목 1 4" xfId="160"/>
    <cellStyle name="제목 2" xfId="161"/>
    <cellStyle name="제목 2 2" xfId="162"/>
    <cellStyle name="제목 2 3" xfId="163"/>
    <cellStyle name="제목 2 4" xfId="164"/>
    <cellStyle name="제목 3" xfId="165"/>
    <cellStyle name="제목 3 2" xfId="166"/>
    <cellStyle name="제목 3 3" xfId="167"/>
    <cellStyle name="제목 3 4" xfId="168"/>
    <cellStyle name="제목 4" xfId="169"/>
    <cellStyle name="제목 4 2" xfId="170"/>
    <cellStyle name="제목 4 3" xfId="171"/>
    <cellStyle name="제목 4 4" xfId="172"/>
    <cellStyle name="좋음" xfId="173"/>
    <cellStyle name="좋음 2" xfId="174"/>
    <cellStyle name="좋음 3" xfId="175"/>
    <cellStyle name="좋음 4" xfId="176"/>
    <cellStyle name="출력" xfId="177"/>
    <cellStyle name="출력 2" xfId="178"/>
    <cellStyle name="출력 3" xfId="179"/>
    <cellStyle name="출력 4" xfId="180"/>
    <cellStyle name="Currency" xfId="181"/>
    <cellStyle name="Currency [0]" xfId="182"/>
    <cellStyle name="표준 2" xfId="183"/>
    <cellStyle name="표준 2 3" xfId="184"/>
    <cellStyle name="표준 3" xfId="185"/>
    <cellStyle name="표준 4" xfId="186"/>
    <cellStyle name="표준 5" xfId="187"/>
    <cellStyle name="표준 6" xfId="188"/>
    <cellStyle name="표준 7" xfId="189"/>
    <cellStyle name="Hyperlink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rbi.kr/0003168203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tabSelected="1" zoomScaleSheetLayoutView="100" zoomScalePageLayoutView="0" workbookViewId="0" topLeftCell="A1">
      <selection activeCell="B4" sqref="B4"/>
    </sheetView>
  </sheetViews>
  <sheetFormatPr defaultColWidth="9.140625" defaultRowHeight="15" customHeight="1"/>
  <cols>
    <col min="1" max="1" width="8.00390625" style="51" bestFit="1" customWidth="1"/>
    <col min="2" max="4" width="7.8515625" style="51" customWidth="1"/>
    <col min="5" max="7" width="8.57421875" style="51" customWidth="1"/>
    <col min="8" max="8" width="3.140625" style="52" customWidth="1"/>
    <col min="9" max="9" width="15.140625" style="22" customWidth="1"/>
    <col min="10" max="10" width="8.421875" style="22" customWidth="1"/>
    <col min="11" max="11" width="15.140625" style="22" customWidth="1"/>
    <col min="12" max="12" width="8.421875" style="22" customWidth="1"/>
    <col min="13" max="13" width="15.140625" style="22" customWidth="1"/>
    <col min="14" max="14" width="8.421875" style="22" customWidth="1"/>
    <col min="15" max="15" width="3.140625" style="22" customWidth="1"/>
    <col min="16" max="16" width="8.8515625" style="51" bestFit="1" customWidth="1"/>
    <col min="17" max="16384" width="9.00390625" style="22" customWidth="1"/>
  </cols>
  <sheetData>
    <row r="1" spans="1:16" ht="15" customHeight="1">
      <c r="A1" s="177" t="s">
        <v>121</v>
      </c>
      <c r="B1" s="177"/>
      <c r="C1" s="177"/>
      <c r="D1" s="177"/>
      <c r="E1" s="177"/>
      <c r="F1" s="177"/>
      <c r="G1" s="177"/>
      <c r="H1" s="20"/>
      <c r="I1" s="172" t="s">
        <v>31</v>
      </c>
      <c r="J1" s="173"/>
      <c r="K1" s="172" t="s">
        <v>32</v>
      </c>
      <c r="L1" s="173"/>
      <c r="M1" s="177" t="s">
        <v>33</v>
      </c>
      <c r="N1" s="177"/>
      <c r="O1" s="19"/>
      <c r="P1" s="102" t="s">
        <v>21</v>
      </c>
    </row>
    <row r="2" spans="1:16" ht="15" customHeight="1">
      <c r="A2" s="170" t="s">
        <v>34</v>
      </c>
      <c r="B2" s="170" t="s">
        <v>35</v>
      </c>
      <c r="C2" s="170" t="s">
        <v>36</v>
      </c>
      <c r="D2" s="170" t="s">
        <v>37</v>
      </c>
      <c r="E2" s="16" t="s">
        <v>22</v>
      </c>
      <c r="F2" s="16" t="s">
        <v>23</v>
      </c>
      <c r="G2" s="16" t="s">
        <v>24</v>
      </c>
      <c r="H2" s="20"/>
      <c r="I2" s="16" t="s">
        <v>38</v>
      </c>
      <c r="J2" s="16" t="s">
        <v>39</v>
      </c>
      <c r="K2" s="16" t="s">
        <v>38</v>
      </c>
      <c r="L2" s="16" t="s">
        <v>39</v>
      </c>
      <c r="M2" s="16" t="s">
        <v>38</v>
      </c>
      <c r="N2" s="16" t="s">
        <v>39</v>
      </c>
      <c r="O2" s="19"/>
      <c r="P2" s="16" t="s">
        <v>40</v>
      </c>
    </row>
    <row r="3" spans="1:16" ht="15" customHeight="1">
      <c r="A3" s="170"/>
      <c r="B3" s="170"/>
      <c r="C3" s="170"/>
      <c r="D3" s="170"/>
      <c r="E3" s="16"/>
      <c r="F3" s="16"/>
      <c r="G3" s="16"/>
      <c r="H3" s="20"/>
      <c r="I3" s="17" t="s">
        <v>91</v>
      </c>
      <c r="J3" s="18">
        <f>L4</f>
        <v>0</v>
      </c>
      <c r="K3" s="17" t="s">
        <v>6</v>
      </c>
      <c r="L3" s="18">
        <f>계산창고!J9</f>
        <v>47.25</v>
      </c>
      <c r="M3" s="17" t="s">
        <v>115</v>
      </c>
      <c r="N3" s="18">
        <f>계산창고!J15</f>
        <v>0</v>
      </c>
      <c r="O3" s="19"/>
      <c r="P3" s="48" t="s">
        <v>25</v>
      </c>
    </row>
    <row r="4" spans="1:16" ht="15" customHeight="1">
      <c r="A4" s="16" t="s">
        <v>7</v>
      </c>
      <c r="B4" s="93"/>
      <c r="C4" s="93"/>
      <c r="D4" s="93"/>
      <c r="E4" s="7"/>
      <c r="F4" s="7"/>
      <c r="G4" s="7"/>
      <c r="H4" s="20"/>
      <c r="I4" s="28" t="s">
        <v>96</v>
      </c>
      <c r="J4" s="18">
        <f>계산창고!J11</f>
        <v>64.5</v>
      </c>
      <c r="K4" s="28" t="s">
        <v>91</v>
      </c>
      <c r="L4" s="18">
        <f>계산창고!J10</f>
        <v>0</v>
      </c>
      <c r="M4" s="17" t="s">
        <v>117</v>
      </c>
      <c r="N4" s="18">
        <f>L11*2</f>
        <v>0</v>
      </c>
      <c r="O4" s="19"/>
      <c r="P4" s="48" t="s">
        <v>26</v>
      </c>
    </row>
    <row r="5" spans="1:16" ht="15" customHeight="1">
      <c r="A5" s="16" t="s">
        <v>8</v>
      </c>
      <c r="B5" s="7"/>
      <c r="C5" s="7"/>
      <c r="D5" s="7"/>
      <c r="E5" s="7"/>
      <c r="F5" s="7"/>
      <c r="G5" s="7"/>
      <c r="H5" s="20"/>
      <c r="I5" s="28" t="s">
        <v>100</v>
      </c>
      <c r="J5" s="132">
        <f>계산창고!J13</f>
        <v>0</v>
      </c>
      <c r="K5" s="17" t="s">
        <v>96</v>
      </c>
      <c r="L5" s="18">
        <f>J4</f>
        <v>64.5</v>
      </c>
      <c r="M5" s="17"/>
      <c r="N5" s="94"/>
      <c r="O5" s="19"/>
      <c r="P5" s="48" t="s">
        <v>27</v>
      </c>
    </row>
    <row r="6" spans="1:16" ht="15" customHeight="1">
      <c r="A6" s="16" t="s">
        <v>9</v>
      </c>
      <c r="B6" s="7"/>
      <c r="C6" s="7"/>
      <c r="D6" s="7"/>
      <c r="E6" s="7"/>
      <c r="F6" s="7"/>
      <c r="G6" s="7"/>
      <c r="H6" s="20"/>
      <c r="I6" s="17" t="s">
        <v>97</v>
      </c>
      <c r="J6" s="18">
        <f>계산창고!J12+400</f>
        <v>400</v>
      </c>
      <c r="K6" s="17" t="s">
        <v>100</v>
      </c>
      <c r="L6" s="133">
        <f>J5</f>
        <v>0</v>
      </c>
      <c r="M6" s="17"/>
      <c r="N6" s="94"/>
      <c r="O6" s="19"/>
      <c r="P6" s="48" t="s">
        <v>28</v>
      </c>
    </row>
    <row r="7" spans="1:16" ht="15" customHeight="1">
      <c r="A7" s="178"/>
      <c r="B7" s="178"/>
      <c r="C7" s="178"/>
      <c r="D7" s="178"/>
      <c r="E7" s="178"/>
      <c r="F7" s="178"/>
      <c r="G7" s="178"/>
      <c r="H7" s="20"/>
      <c r="I7" s="17" t="s">
        <v>104</v>
      </c>
      <c r="J7" s="18">
        <f>계산창고!J14</f>
        <v>81.7605633802817</v>
      </c>
      <c r="K7" s="17" t="s">
        <v>97</v>
      </c>
      <c r="L7" s="18">
        <f>계산창고!J12+800</f>
        <v>800</v>
      </c>
      <c r="M7" s="17"/>
      <c r="N7" s="94"/>
      <c r="O7" s="19"/>
      <c r="P7" s="48" t="s">
        <v>61</v>
      </c>
    </row>
    <row r="8" spans="1:16" ht="15" customHeight="1">
      <c r="A8" s="176" t="s">
        <v>29</v>
      </c>
      <c r="B8" s="176"/>
      <c r="C8" s="176"/>
      <c r="D8" s="176"/>
      <c r="E8" s="176"/>
      <c r="F8" s="176"/>
      <c r="G8" s="176"/>
      <c r="H8" s="20"/>
      <c r="I8" s="17" t="s">
        <v>114</v>
      </c>
      <c r="J8" s="18">
        <f>N3*0.6</f>
        <v>0</v>
      </c>
      <c r="K8" s="17" t="s">
        <v>105</v>
      </c>
      <c r="L8" s="18">
        <f>J7</f>
        <v>81.7605633802817</v>
      </c>
      <c r="M8" s="17"/>
      <c r="N8" s="94"/>
      <c r="O8" s="19"/>
      <c r="P8" s="48" t="s">
        <v>62</v>
      </c>
    </row>
    <row r="9" spans="1:16" ht="15" customHeight="1">
      <c r="A9" s="171" t="s">
        <v>30</v>
      </c>
      <c r="B9" s="171"/>
      <c r="C9" s="171"/>
      <c r="D9" s="171"/>
      <c r="E9" s="171"/>
      <c r="F9" s="171"/>
      <c r="G9" s="171"/>
      <c r="H9" s="20"/>
      <c r="I9" s="17" t="s">
        <v>116</v>
      </c>
      <c r="J9" s="18">
        <f>계산창고!J16</f>
        <v>0</v>
      </c>
      <c r="K9" s="17" t="s">
        <v>116</v>
      </c>
      <c r="L9" s="18">
        <f>J9*0.5</f>
        <v>0</v>
      </c>
      <c r="M9" s="17"/>
      <c r="N9" s="18"/>
      <c r="O9" s="19"/>
      <c r="P9" s="48" t="s">
        <v>63</v>
      </c>
    </row>
    <row r="10" spans="1:16" ht="15" customHeight="1">
      <c r="A10" s="171" t="s">
        <v>92</v>
      </c>
      <c r="B10" s="171"/>
      <c r="C10" s="171"/>
      <c r="D10" s="171"/>
      <c r="E10" s="171"/>
      <c r="F10" s="171"/>
      <c r="G10" s="171"/>
      <c r="H10" s="20"/>
      <c r="I10" s="17" t="s">
        <v>118</v>
      </c>
      <c r="J10" s="96">
        <f>계산창고!J17</f>
        <v>0</v>
      </c>
      <c r="K10" s="17" t="s">
        <v>118</v>
      </c>
      <c r="L10" s="96">
        <f>J10*0.5</f>
        <v>0</v>
      </c>
      <c r="M10" s="17"/>
      <c r="N10" s="18"/>
      <c r="O10" s="19"/>
      <c r="P10" s="48" t="s">
        <v>64</v>
      </c>
    </row>
    <row r="11" spans="1:16" ht="15" customHeight="1">
      <c r="A11" s="175" t="s">
        <v>60</v>
      </c>
      <c r="B11" s="175"/>
      <c r="C11" s="175"/>
      <c r="D11" s="175"/>
      <c r="E11" s="175"/>
      <c r="F11" s="175"/>
      <c r="G11" s="175"/>
      <c r="H11" s="20"/>
      <c r="I11" s="17"/>
      <c r="J11" s="94"/>
      <c r="K11" s="17" t="s">
        <v>117</v>
      </c>
      <c r="L11" s="18">
        <f>계산창고!J18</f>
        <v>0</v>
      </c>
      <c r="M11" s="17"/>
      <c r="N11" s="18"/>
      <c r="O11" s="19"/>
      <c r="P11" s="140"/>
    </row>
    <row r="12" spans="1:16" ht="15" customHeight="1">
      <c r="A12" s="175" t="s">
        <v>102</v>
      </c>
      <c r="B12" s="175"/>
      <c r="C12" s="175"/>
      <c r="D12" s="175"/>
      <c r="E12" s="175"/>
      <c r="F12" s="175"/>
      <c r="G12" s="175"/>
      <c r="H12" s="20"/>
      <c r="I12" s="17"/>
      <c r="J12" s="94"/>
      <c r="K12" s="17"/>
      <c r="L12" s="94"/>
      <c r="M12" s="17"/>
      <c r="N12" s="18"/>
      <c r="O12" s="19"/>
      <c r="P12" s="134"/>
    </row>
    <row r="13" spans="1:16" ht="15" customHeight="1">
      <c r="A13" s="169" t="s">
        <v>120</v>
      </c>
      <c r="B13" s="169"/>
      <c r="C13" s="169"/>
      <c r="D13" s="169"/>
      <c r="E13" s="169"/>
      <c r="F13" s="169"/>
      <c r="G13" s="169"/>
      <c r="H13" s="20"/>
      <c r="I13" s="17"/>
      <c r="J13" s="94"/>
      <c r="K13" s="17"/>
      <c r="L13" s="18"/>
      <c r="M13" s="17"/>
      <c r="N13" s="18"/>
      <c r="O13" s="19"/>
      <c r="P13" s="141"/>
    </row>
    <row r="14" spans="1:16" ht="15" customHeight="1">
      <c r="A14" s="174" t="s">
        <v>119</v>
      </c>
      <c r="B14" s="175"/>
      <c r="C14" s="175"/>
      <c r="D14" s="175"/>
      <c r="E14" s="175"/>
      <c r="F14" s="175"/>
      <c r="G14" s="175"/>
      <c r="H14" s="20"/>
      <c r="I14" s="17"/>
      <c r="J14" s="18"/>
      <c r="K14" s="17"/>
      <c r="L14" s="18"/>
      <c r="M14" s="17"/>
      <c r="N14" s="18"/>
      <c r="O14" s="19"/>
      <c r="P14" s="141"/>
    </row>
    <row r="15" spans="1:16" ht="15" customHeight="1">
      <c r="A15" s="169"/>
      <c r="B15" s="169"/>
      <c r="C15" s="169"/>
      <c r="D15" s="169"/>
      <c r="E15" s="169"/>
      <c r="F15" s="169"/>
      <c r="G15" s="169"/>
      <c r="H15" s="20"/>
      <c r="I15" s="17"/>
      <c r="J15" s="96"/>
      <c r="K15" s="17"/>
      <c r="L15" s="96"/>
      <c r="M15" s="31"/>
      <c r="N15" s="30"/>
      <c r="O15" s="19"/>
      <c r="P15" s="141"/>
    </row>
    <row r="16" spans="1:16" ht="15" customHeight="1">
      <c r="A16" s="169"/>
      <c r="B16" s="169"/>
      <c r="C16" s="169"/>
      <c r="D16" s="169"/>
      <c r="E16" s="169"/>
      <c r="F16" s="169"/>
      <c r="G16" s="169"/>
      <c r="H16" s="20"/>
      <c r="I16" s="17"/>
      <c r="J16" s="96"/>
      <c r="K16" s="17"/>
      <c r="L16" s="18"/>
      <c r="M16" s="31"/>
      <c r="N16" s="30"/>
      <c r="O16" s="19"/>
      <c r="P16" s="141"/>
    </row>
    <row r="17" spans="1:16" s="50" customFormat="1" ht="15" customHeight="1">
      <c r="A17" s="168" t="s">
        <v>66</v>
      </c>
      <c r="B17" s="168"/>
      <c r="C17" s="168"/>
      <c r="D17" s="168"/>
      <c r="E17" s="168"/>
      <c r="F17" s="168"/>
      <c r="G17" s="168"/>
      <c r="H17" s="21"/>
      <c r="I17" s="17"/>
      <c r="J17" s="96"/>
      <c r="K17" s="53"/>
      <c r="L17" s="53"/>
      <c r="M17" s="31"/>
      <c r="N17" s="30"/>
      <c r="O17" s="49"/>
      <c r="P17" s="141"/>
    </row>
    <row r="18" spans="1:16" ht="15" customHeight="1">
      <c r="A18" s="168"/>
      <c r="B18" s="168"/>
      <c r="C18" s="168"/>
      <c r="D18" s="168"/>
      <c r="E18" s="168"/>
      <c r="F18" s="168"/>
      <c r="G18" s="168"/>
      <c r="H18" s="20"/>
      <c r="I18" s="17"/>
      <c r="J18" s="18"/>
      <c r="K18" s="53"/>
      <c r="L18" s="53"/>
      <c r="M18" s="31"/>
      <c r="N18" s="30"/>
      <c r="O18" s="19"/>
      <c r="P18" s="141"/>
    </row>
    <row r="19" spans="1:16" ht="15" customHeight="1">
      <c r="A19" s="134"/>
      <c r="B19" s="135"/>
      <c r="C19" s="135"/>
      <c r="D19" s="135"/>
      <c r="E19" s="135"/>
      <c r="F19" s="135"/>
      <c r="G19" s="135"/>
      <c r="H19" s="136"/>
      <c r="I19" s="137"/>
      <c r="J19" s="138"/>
      <c r="K19" s="97"/>
      <c r="L19" s="97"/>
      <c r="M19" s="97"/>
      <c r="N19" s="97"/>
      <c r="O19" s="97"/>
      <c r="P19" s="139"/>
    </row>
    <row r="20" spans="1:16" ht="15" customHeight="1">
      <c r="A20" s="139"/>
      <c r="B20" s="139"/>
      <c r="C20" s="139"/>
      <c r="D20" s="139"/>
      <c r="E20" s="139"/>
      <c r="F20" s="139"/>
      <c r="G20" s="139"/>
      <c r="H20" s="136"/>
      <c r="I20" s="97"/>
      <c r="J20" s="97"/>
      <c r="K20" s="97"/>
      <c r="L20" s="97"/>
      <c r="M20" s="97"/>
      <c r="N20" s="97"/>
      <c r="O20" s="97"/>
      <c r="P20" s="139"/>
    </row>
    <row r="21" spans="1:16" ht="15" customHeight="1">
      <c r="A21" s="139"/>
      <c r="B21" s="139"/>
      <c r="C21" s="139"/>
      <c r="D21" s="139"/>
      <c r="E21" s="139"/>
      <c r="F21" s="139"/>
      <c r="G21" s="139"/>
      <c r="H21" s="136"/>
      <c r="I21" s="97"/>
      <c r="J21" s="97"/>
      <c r="K21" s="97"/>
      <c r="L21" s="97"/>
      <c r="M21" s="97"/>
      <c r="N21" s="97"/>
      <c r="O21" s="97"/>
      <c r="P21" s="139"/>
    </row>
    <row r="22" spans="1:16" ht="15" customHeight="1">
      <c r="A22" s="139"/>
      <c r="B22" s="139"/>
      <c r="C22" s="139"/>
      <c r="D22" s="139"/>
      <c r="E22" s="139"/>
      <c r="F22" s="139"/>
      <c r="G22" s="139"/>
      <c r="H22" s="136"/>
      <c r="I22" s="97"/>
      <c r="J22" s="97"/>
      <c r="K22" s="97"/>
      <c r="L22" s="97"/>
      <c r="M22" s="97"/>
      <c r="N22" s="97"/>
      <c r="O22" s="97"/>
      <c r="P22" s="139"/>
    </row>
    <row r="23" spans="1:16" ht="15" customHeight="1">
      <c r="A23" s="139"/>
      <c r="B23" s="139"/>
      <c r="C23" s="139"/>
      <c r="D23" s="139"/>
      <c r="E23" s="139"/>
      <c r="F23" s="139"/>
      <c r="G23" s="139"/>
      <c r="H23" s="136"/>
      <c r="I23" s="97"/>
      <c r="J23" s="97"/>
      <c r="K23" s="97"/>
      <c r="L23" s="97"/>
      <c r="M23" s="97"/>
      <c r="N23" s="97"/>
      <c r="O23" s="97"/>
      <c r="P23" s="139"/>
    </row>
    <row r="24" spans="1:16" ht="15" customHeight="1">
      <c r="A24" s="139"/>
      <c r="B24" s="139"/>
      <c r="C24" s="139"/>
      <c r="D24" s="139"/>
      <c r="E24" s="139"/>
      <c r="F24" s="139"/>
      <c r="G24" s="139"/>
      <c r="H24" s="136"/>
      <c r="I24" s="97"/>
      <c r="J24" s="97"/>
      <c r="K24" s="97"/>
      <c r="L24" s="97"/>
      <c r="M24" s="97"/>
      <c r="N24" s="97"/>
      <c r="O24" s="97"/>
      <c r="P24" s="139"/>
    </row>
    <row r="25" spans="1:16" ht="15" customHeight="1">
      <c r="A25" s="139"/>
      <c r="B25" s="139"/>
      <c r="C25" s="139"/>
      <c r="D25" s="139"/>
      <c r="E25" s="139"/>
      <c r="F25" s="139"/>
      <c r="G25" s="139"/>
      <c r="H25" s="136"/>
      <c r="I25" s="97"/>
      <c r="J25" s="97"/>
      <c r="K25" s="97"/>
      <c r="L25" s="97"/>
      <c r="M25" s="97"/>
      <c r="N25" s="97"/>
      <c r="O25" s="97"/>
      <c r="P25" s="139"/>
    </row>
    <row r="26" spans="1:16" ht="15" customHeight="1">
      <c r="A26" s="139"/>
      <c r="B26" s="139"/>
      <c r="C26" s="139"/>
      <c r="D26" s="139"/>
      <c r="E26" s="139"/>
      <c r="F26" s="139"/>
      <c r="G26" s="139"/>
      <c r="H26" s="136"/>
      <c r="I26" s="97"/>
      <c r="J26" s="97"/>
      <c r="K26" s="97"/>
      <c r="L26" s="97"/>
      <c r="M26" s="97"/>
      <c r="N26" s="97"/>
      <c r="O26" s="97"/>
      <c r="P26" s="139"/>
    </row>
    <row r="27" spans="1:16" ht="15" customHeight="1">
      <c r="A27" s="139"/>
      <c r="B27" s="139"/>
      <c r="C27" s="139"/>
      <c r="D27" s="139"/>
      <c r="E27" s="139"/>
      <c r="F27" s="139"/>
      <c r="G27" s="139"/>
      <c r="H27" s="136"/>
      <c r="I27" s="97"/>
      <c r="J27" s="97"/>
      <c r="K27" s="97"/>
      <c r="L27" s="97"/>
      <c r="M27" s="97"/>
      <c r="N27" s="97"/>
      <c r="O27" s="97"/>
      <c r="P27" s="139"/>
    </row>
  </sheetData>
  <sheetProtection password="B75A" sheet="1" selectLockedCells="1"/>
  <mergeCells count="19">
    <mergeCell ref="A12:G12"/>
    <mergeCell ref="A13:G13"/>
    <mergeCell ref="A8:G8"/>
    <mergeCell ref="M1:N1"/>
    <mergeCell ref="A10:G10"/>
    <mergeCell ref="A1:G1"/>
    <mergeCell ref="I1:J1"/>
    <mergeCell ref="B2:B3"/>
    <mergeCell ref="A7:G7"/>
    <mergeCell ref="A17:G18"/>
    <mergeCell ref="A16:G16"/>
    <mergeCell ref="A2:A3"/>
    <mergeCell ref="A9:G9"/>
    <mergeCell ref="D2:D3"/>
    <mergeCell ref="K1:L1"/>
    <mergeCell ref="A15:G15"/>
    <mergeCell ref="A14:G14"/>
    <mergeCell ref="C2:C3"/>
    <mergeCell ref="A11:G11"/>
  </mergeCells>
  <hyperlinks>
    <hyperlink ref="A14" r:id="rId1" display="http://orbi.kr/0003168203 "/>
  </hyperlinks>
  <printOptions horizontalCentered="1" verticalCentered="1"/>
  <pageMargins left="0.2755905511811024" right="0.1968503937007874" top="0.4330708661417323" bottom="2.1653543307086616" header="0.31496062992125984" footer="0.31496062992125984"/>
  <pageSetup horizontalDpi="600" verticalDpi="600" orientation="landscape" paperSize="9" scale="95" r:id="rId3"/>
  <ignoredErrors>
    <ignoredError sqref="L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Q29"/>
  <sheetViews>
    <sheetView zoomScalePageLayoutView="0" workbookViewId="0" topLeftCell="A1">
      <selection activeCell="G7" sqref="G7"/>
    </sheetView>
  </sheetViews>
  <sheetFormatPr defaultColWidth="9.140625" defaultRowHeight="15.75" customHeight="1"/>
  <cols>
    <col min="1" max="1" width="15.8515625" style="4" bestFit="1" customWidth="1"/>
    <col min="2" max="7" width="8.8515625" style="3" customWidth="1"/>
    <col min="8" max="8" width="1.57421875" style="6" customWidth="1"/>
    <col min="9" max="9" width="14.8515625" style="4" bestFit="1" customWidth="1"/>
    <col min="10" max="10" width="8.421875" style="6" bestFit="1" customWidth="1"/>
    <col min="11" max="11" width="1.57421875" style="6" customWidth="1"/>
    <col min="12" max="12" width="13.7109375" style="6" bestFit="1" customWidth="1"/>
    <col min="13" max="13" width="8.28125" style="6" bestFit="1" customWidth="1"/>
    <col min="14" max="14" width="8.8515625" style="6" bestFit="1" customWidth="1"/>
    <col min="15" max="15" width="9.57421875" style="6" bestFit="1" customWidth="1"/>
    <col min="16" max="16" width="9.57421875" style="6" customWidth="1"/>
    <col min="17" max="17" width="7.140625" style="6" bestFit="1" customWidth="1"/>
    <col min="18" max="18" width="6.421875" style="6" bestFit="1" customWidth="1"/>
    <col min="19" max="16384" width="9.00390625" style="6" customWidth="1"/>
  </cols>
  <sheetData>
    <row r="1" spans="1:17" ht="15.75" customHeight="1">
      <c r="A1" s="181" t="s">
        <v>90</v>
      </c>
      <c r="B1" s="182"/>
      <c r="C1" s="182"/>
      <c r="D1" s="182"/>
      <c r="E1" s="182"/>
      <c r="F1" s="182"/>
      <c r="G1" s="182"/>
      <c r="H1" s="120"/>
      <c r="I1" s="120"/>
      <c r="J1" s="120"/>
      <c r="K1" s="120"/>
      <c r="L1" s="121"/>
      <c r="M1" s="122"/>
      <c r="N1" s="123"/>
      <c r="O1" s="124"/>
      <c r="P1" s="124"/>
      <c r="Q1" s="125"/>
    </row>
    <row r="2" spans="1:17" ht="15.75" customHeight="1">
      <c r="A2" s="185" t="s">
        <v>46</v>
      </c>
      <c r="B2" s="183" t="s">
        <v>42</v>
      </c>
      <c r="C2" s="183" t="s">
        <v>43</v>
      </c>
      <c r="D2" s="183" t="s">
        <v>45</v>
      </c>
      <c r="E2" s="8">
        <v>1</v>
      </c>
      <c r="F2" s="8">
        <v>2</v>
      </c>
      <c r="G2" s="8">
        <v>7</v>
      </c>
      <c r="H2" s="12"/>
      <c r="I2" s="12"/>
      <c r="J2" s="44"/>
      <c r="K2" s="44"/>
      <c r="L2" s="47"/>
      <c r="M2" s="46"/>
      <c r="N2" s="13"/>
      <c r="O2" s="44"/>
      <c r="P2" s="44"/>
      <c r="Q2" s="33"/>
    </row>
    <row r="3" spans="1:17" ht="15.75" customHeight="1">
      <c r="A3" s="186"/>
      <c r="B3" s="184"/>
      <c r="C3" s="184"/>
      <c r="D3" s="184"/>
      <c r="E3" s="8" t="str">
        <f>INDEX(계산기!$P$3:$P$10,E2,1)</f>
        <v>물리1</v>
      </c>
      <c r="F3" s="8" t="str">
        <f>INDEX(계산기!$P$3:$P$10,F2,1)</f>
        <v>화학1</v>
      </c>
      <c r="G3" s="8" t="str">
        <f>INDEX(계산기!$P$3:$P$10,G2,1)</f>
        <v>생물2</v>
      </c>
      <c r="H3" s="12"/>
      <c r="I3" s="12"/>
      <c r="J3" s="13"/>
      <c r="K3" s="45"/>
      <c r="L3" s="85"/>
      <c r="M3" s="14"/>
      <c r="N3" s="14"/>
      <c r="O3" s="45"/>
      <c r="P3" s="45"/>
      <c r="Q3" s="33"/>
    </row>
    <row r="4" spans="1:17" ht="15.75" customHeight="1">
      <c r="A4" s="34" t="s">
        <v>47</v>
      </c>
      <c r="B4" s="7">
        <f>계산기!B4</f>
        <v>0</v>
      </c>
      <c r="C4" s="7">
        <f>계산기!C4</f>
        <v>0</v>
      </c>
      <c r="D4" s="7">
        <f>계산기!D4</f>
        <v>0</v>
      </c>
      <c r="E4" s="7">
        <f>계산기!E4</f>
        <v>0</v>
      </c>
      <c r="F4" s="7">
        <f>계산기!F4</f>
        <v>0</v>
      </c>
      <c r="G4" s="7">
        <f>계산기!G4</f>
        <v>0</v>
      </c>
      <c r="H4" s="12"/>
      <c r="I4" s="12"/>
      <c r="J4" s="13"/>
      <c r="K4" s="45"/>
      <c r="L4" s="13"/>
      <c r="M4" s="13"/>
      <c r="N4" s="13"/>
      <c r="O4" s="45"/>
      <c r="P4" s="45"/>
      <c r="Q4" s="33"/>
    </row>
    <row r="5" spans="1:17" ht="15.75" customHeight="1">
      <c r="A5" s="34" t="s">
        <v>48</v>
      </c>
      <c r="B5" s="7">
        <f>계산기!B5</f>
        <v>0</v>
      </c>
      <c r="C5" s="7">
        <f>계산기!C5</f>
        <v>0</v>
      </c>
      <c r="D5" s="7">
        <f>계산기!D5</f>
        <v>0</v>
      </c>
      <c r="E5" s="7">
        <f>계산기!E5</f>
        <v>0</v>
      </c>
      <c r="F5" s="7">
        <f>계산기!F5</f>
        <v>0</v>
      </c>
      <c r="G5" s="7">
        <f>계산기!G5</f>
        <v>0</v>
      </c>
      <c r="H5" s="12"/>
      <c r="I5" s="12"/>
      <c r="J5" s="13"/>
      <c r="K5" s="45"/>
      <c r="L5" s="12"/>
      <c r="M5" s="12"/>
      <c r="N5" s="13"/>
      <c r="O5" s="45"/>
      <c r="P5" s="45"/>
      <c r="Q5" s="33"/>
    </row>
    <row r="6" spans="1:17" ht="15.75" customHeight="1">
      <c r="A6" s="34" t="s">
        <v>49</v>
      </c>
      <c r="B6" s="7">
        <f>계산기!B6</f>
        <v>0</v>
      </c>
      <c r="C6" s="7">
        <f>계산기!C6</f>
        <v>0</v>
      </c>
      <c r="D6" s="7">
        <f>계산기!D6</f>
        <v>0</v>
      </c>
      <c r="E6" s="7">
        <f>계산기!E6</f>
        <v>0</v>
      </c>
      <c r="F6" s="7">
        <f>계산기!F6</f>
        <v>0</v>
      </c>
      <c r="G6" s="7">
        <f>계산기!G6</f>
        <v>0</v>
      </c>
      <c r="H6" s="12"/>
      <c r="I6" s="12"/>
      <c r="J6" s="12"/>
      <c r="K6" s="12"/>
      <c r="L6" s="12"/>
      <c r="M6" s="12"/>
      <c r="N6" s="13"/>
      <c r="O6" s="45"/>
      <c r="P6" s="45"/>
      <c r="Q6" s="33"/>
    </row>
    <row r="7" spans="1:17" ht="15.75" customHeight="1">
      <c r="A7" s="37"/>
      <c r="B7" s="27"/>
      <c r="C7" s="27"/>
      <c r="D7" s="27"/>
      <c r="E7" s="27"/>
      <c r="F7" s="27"/>
      <c r="G7" s="27"/>
      <c r="H7" s="12"/>
      <c r="I7" s="26"/>
      <c r="J7" s="32"/>
      <c r="K7" s="12"/>
      <c r="L7" s="12"/>
      <c r="M7" s="12"/>
      <c r="N7" s="12"/>
      <c r="O7" s="12"/>
      <c r="P7" s="12"/>
      <c r="Q7" s="33"/>
    </row>
    <row r="8" spans="1:17" ht="15.75" customHeight="1">
      <c r="A8" s="179" t="s">
        <v>15</v>
      </c>
      <c r="B8" s="180"/>
      <c r="C8" s="180"/>
      <c r="D8" s="180"/>
      <c r="E8" s="180"/>
      <c r="F8" s="180"/>
      <c r="G8" s="180"/>
      <c r="H8" s="12"/>
      <c r="I8" s="9" t="s">
        <v>13</v>
      </c>
      <c r="J8" s="9" t="s">
        <v>14</v>
      </c>
      <c r="K8" s="12"/>
      <c r="L8" s="9" t="s">
        <v>16</v>
      </c>
      <c r="M8" s="9" t="s">
        <v>17</v>
      </c>
      <c r="N8" s="9" t="s">
        <v>0</v>
      </c>
      <c r="O8" s="9" t="s">
        <v>1</v>
      </c>
      <c r="P8" s="9" t="s">
        <v>41</v>
      </c>
      <c r="Q8" s="103" t="s">
        <v>94</v>
      </c>
    </row>
    <row r="9" spans="1:17" ht="15.75" customHeight="1">
      <c r="A9" s="35" t="s">
        <v>12</v>
      </c>
      <c r="B9" s="2">
        <f aca="true" t="shared" si="0" ref="B9:D10">B4</f>
        <v>0</v>
      </c>
      <c r="C9" s="2">
        <f t="shared" si="0"/>
        <v>0</v>
      </c>
      <c r="D9" s="2">
        <f t="shared" si="0"/>
        <v>0</v>
      </c>
      <c r="E9" s="2">
        <f>E5</f>
        <v>0</v>
      </c>
      <c r="F9" s="2">
        <f>F5</f>
        <v>0</v>
      </c>
      <c r="G9" s="2">
        <f>G5</f>
        <v>0</v>
      </c>
      <c r="H9" s="12"/>
      <c r="I9" s="5" t="s">
        <v>12</v>
      </c>
      <c r="J9" s="1">
        <f>ROUNDDOWN(B9+C9*1.25+D9+백분위보정!I55,2)</f>
        <v>47.25</v>
      </c>
      <c r="K9" s="12"/>
      <c r="L9" s="23" t="s">
        <v>18</v>
      </c>
      <c r="M9" s="23">
        <v>127</v>
      </c>
      <c r="N9" s="23">
        <f>B4</f>
        <v>0</v>
      </c>
      <c r="O9" s="29">
        <f>N9/M9</f>
        <v>0</v>
      </c>
      <c r="P9" s="29"/>
      <c r="Q9" s="55"/>
    </row>
    <row r="10" spans="1:17" ht="15.75" customHeight="1">
      <c r="A10" s="35" t="s">
        <v>93</v>
      </c>
      <c r="B10" s="2">
        <f t="shared" si="0"/>
        <v>0</v>
      </c>
      <c r="C10" s="2">
        <f t="shared" si="0"/>
        <v>0</v>
      </c>
      <c r="D10" s="2">
        <f t="shared" si="0"/>
        <v>0</v>
      </c>
      <c r="E10" s="2">
        <f>E5</f>
        <v>0</v>
      </c>
      <c r="F10" s="2">
        <f>F5</f>
        <v>0</v>
      </c>
      <c r="G10" s="2">
        <f>G5</f>
        <v>0</v>
      </c>
      <c r="H10" s="27"/>
      <c r="I10" s="5" t="str">
        <f>A10</f>
        <v>강원대</v>
      </c>
      <c r="J10" s="1">
        <f>B10+C10*2.4+D10*2+O26*0.5+O27*0.5</f>
        <v>0</v>
      </c>
      <c r="K10" s="12"/>
      <c r="L10" s="23" t="s">
        <v>65</v>
      </c>
      <c r="M10" s="23">
        <v>139</v>
      </c>
      <c r="N10" s="23">
        <f>C4</f>
        <v>0</v>
      </c>
      <c r="O10" s="29">
        <f>N10/M10</f>
        <v>0</v>
      </c>
      <c r="P10" s="29"/>
      <c r="Q10" s="55"/>
    </row>
    <row r="11" spans="1:17" ht="15.75" customHeight="1">
      <c r="A11" s="35" t="s">
        <v>4</v>
      </c>
      <c r="B11" s="2">
        <f aca="true" t="shared" si="1" ref="B11:D12">B4</f>
        <v>0</v>
      </c>
      <c r="C11" s="2">
        <f t="shared" si="1"/>
        <v>0</v>
      </c>
      <c r="D11" s="2">
        <f t="shared" si="1"/>
        <v>0</v>
      </c>
      <c r="E11" s="2">
        <f>E5</f>
        <v>0</v>
      </c>
      <c r="F11" s="2">
        <f>F5</f>
        <v>0</v>
      </c>
      <c r="G11" s="2">
        <f>G5</f>
        <v>0</v>
      </c>
      <c r="H11" s="27"/>
      <c r="I11" s="5" t="str">
        <f>A11</f>
        <v>건국대</v>
      </c>
      <c r="J11" s="131">
        <f>B11+C11*1.5+D11*1.5+백분위보정!B111+백분위보정!B112</f>
        <v>64.5</v>
      </c>
      <c r="K11" s="12"/>
      <c r="L11" s="23" t="s">
        <v>20</v>
      </c>
      <c r="M11" s="23">
        <v>141</v>
      </c>
      <c r="N11" s="23">
        <f>D4</f>
        <v>0</v>
      </c>
      <c r="O11" s="29">
        <f>N11/M11</f>
        <v>0</v>
      </c>
      <c r="P11" s="29"/>
      <c r="Q11" s="55"/>
    </row>
    <row r="12" spans="1:17" ht="15.75" customHeight="1">
      <c r="A12" s="36" t="s">
        <v>98</v>
      </c>
      <c r="B12" s="2">
        <f t="shared" si="1"/>
        <v>0</v>
      </c>
      <c r="C12" s="2">
        <f t="shared" si="1"/>
        <v>0</v>
      </c>
      <c r="D12" s="2">
        <f t="shared" si="1"/>
        <v>0</v>
      </c>
      <c r="E12" s="2">
        <f>E5</f>
        <v>0</v>
      </c>
      <c r="F12" s="2">
        <f>F5</f>
        <v>0</v>
      </c>
      <c r="G12" s="2">
        <f>G5</f>
        <v>0</v>
      </c>
      <c r="H12" s="27"/>
      <c r="I12" s="5" t="s">
        <v>99</v>
      </c>
      <c r="J12" s="1">
        <f>B12*0.4+C12*0.6+D12*0.6+N25*0.4</f>
        <v>0</v>
      </c>
      <c r="K12" s="12"/>
      <c r="L12" s="23" t="s">
        <v>5</v>
      </c>
      <c r="M12" s="23">
        <v>72</v>
      </c>
      <c r="N12" s="23">
        <f aca="true" t="shared" si="2" ref="N12:N19">IF(L12=$E$3,$E$4,IF(L12=$F$3,$F$4,IF(L12=$G$3,$G$4,0)))</f>
        <v>0</v>
      </c>
      <c r="O12" s="29">
        <f>N12/M12</f>
        <v>0</v>
      </c>
      <c r="P12" s="54">
        <f aca="true" t="shared" si="3" ref="P12:P19">IF(L12=$E$3,$E$5,IF(L12=$F$3,$F$5,IF(L12=$G$3,$G$5,0)))</f>
        <v>0</v>
      </c>
      <c r="Q12" s="130">
        <f>P12*1.1</f>
        <v>0</v>
      </c>
    </row>
    <row r="13" spans="1:17" ht="15.75" customHeight="1">
      <c r="A13" s="36" t="s">
        <v>101</v>
      </c>
      <c r="B13" s="2">
        <f aca="true" t="shared" si="4" ref="B13:G13">B4</f>
        <v>0</v>
      </c>
      <c r="C13" s="2">
        <f t="shared" si="4"/>
        <v>0</v>
      </c>
      <c r="D13" s="2">
        <f t="shared" si="4"/>
        <v>0</v>
      </c>
      <c r="E13" s="2">
        <f t="shared" si="4"/>
        <v>0</v>
      </c>
      <c r="F13" s="2">
        <f t="shared" si="4"/>
        <v>0</v>
      </c>
      <c r="G13" s="2">
        <f t="shared" si="4"/>
        <v>0</v>
      </c>
      <c r="H13" s="15"/>
      <c r="I13" s="5" t="s">
        <v>101</v>
      </c>
      <c r="J13" s="1">
        <f>B13*0.24+C13*0.48+D13*0.48+M25*0.6</f>
        <v>0</v>
      </c>
      <c r="K13" s="12"/>
      <c r="L13" s="23" t="s">
        <v>50</v>
      </c>
      <c r="M13" s="23">
        <v>68</v>
      </c>
      <c r="N13" s="23">
        <f t="shared" si="2"/>
        <v>0</v>
      </c>
      <c r="O13" s="29">
        <f aca="true" t="shared" si="5" ref="O13:O19">N13/M13</f>
        <v>0</v>
      </c>
      <c r="P13" s="54">
        <f t="shared" si="3"/>
        <v>0</v>
      </c>
      <c r="Q13" s="130">
        <f>P13*1.1</f>
        <v>0</v>
      </c>
    </row>
    <row r="14" spans="1:17" ht="15.75" customHeight="1">
      <c r="A14" s="35" t="s">
        <v>103</v>
      </c>
      <c r="B14" s="2">
        <f aca="true" t="shared" si="6" ref="B14:D15">B4</f>
        <v>0</v>
      </c>
      <c r="C14" s="2">
        <f t="shared" si="6"/>
        <v>0</v>
      </c>
      <c r="D14" s="2">
        <f t="shared" si="6"/>
        <v>0</v>
      </c>
      <c r="E14" s="2">
        <f>E5</f>
        <v>0</v>
      </c>
      <c r="F14" s="2">
        <f>F5</f>
        <v>0</v>
      </c>
      <c r="G14" s="2">
        <f>G5</f>
        <v>0</v>
      </c>
      <c r="H14" s="15"/>
      <c r="I14" s="5" t="s">
        <v>103</v>
      </c>
      <c r="J14" s="1">
        <f>O9*180+O10*220+O11*220+백분위보정!C111/백분위보정!C3*90+백분위보정!C112/백분위보정!C3*90</f>
        <v>81.7605633802817</v>
      </c>
      <c r="K14" s="12"/>
      <c r="L14" s="23" t="s">
        <v>52</v>
      </c>
      <c r="M14" s="23">
        <v>72</v>
      </c>
      <c r="N14" s="23">
        <f t="shared" si="2"/>
        <v>0</v>
      </c>
      <c r="O14" s="29">
        <f t="shared" si="5"/>
        <v>0</v>
      </c>
      <c r="P14" s="54">
        <f t="shared" si="3"/>
        <v>0</v>
      </c>
      <c r="Q14" s="130">
        <f>P14*1.1</f>
        <v>0</v>
      </c>
    </row>
    <row r="15" spans="1:17" ht="15.75" customHeight="1">
      <c r="A15" s="35" t="s">
        <v>110</v>
      </c>
      <c r="B15" s="2">
        <f t="shared" si="6"/>
        <v>0</v>
      </c>
      <c r="C15" s="2">
        <f t="shared" si="6"/>
        <v>0</v>
      </c>
      <c r="D15" s="2">
        <f t="shared" si="6"/>
        <v>0</v>
      </c>
      <c r="E15" s="2">
        <f>E5</f>
        <v>0</v>
      </c>
      <c r="F15" s="2">
        <f>F5</f>
        <v>0</v>
      </c>
      <c r="G15" s="2">
        <f>G5</f>
        <v>0</v>
      </c>
      <c r="H15" s="27"/>
      <c r="I15" s="5" t="s">
        <v>110</v>
      </c>
      <c r="J15" s="1">
        <f>B15*2+C15*3.45+D15*3+N25*2.2</f>
        <v>0</v>
      </c>
      <c r="K15" s="12"/>
      <c r="L15" s="23" t="s">
        <v>53</v>
      </c>
      <c r="M15" s="23">
        <v>65</v>
      </c>
      <c r="N15" s="23">
        <f t="shared" si="2"/>
        <v>0</v>
      </c>
      <c r="O15" s="29">
        <f t="shared" si="5"/>
        <v>0</v>
      </c>
      <c r="P15" s="54">
        <f t="shared" si="3"/>
        <v>0</v>
      </c>
      <c r="Q15" s="130">
        <f>P15*1.1</f>
        <v>0</v>
      </c>
    </row>
    <row r="16" spans="1:17" ht="15.75" customHeight="1">
      <c r="A16" s="35" t="s">
        <v>111</v>
      </c>
      <c r="B16" s="2">
        <f aca="true" t="shared" si="7" ref="B16:G16">B4</f>
        <v>0</v>
      </c>
      <c r="C16" s="2">
        <f t="shared" si="7"/>
        <v>0</v>
      </c>
      <c r="D16" s="2">
        <f t="shared" si="7"/>
        <v>0</v>
      </c>
      <c r="E16" s="2">
        <f t="shared" si="7"/>
        <v>0</v>
      </c>
      <c r="F16" s="2">
        <f t="shared" si="7"/>
        <v>0</v>
      </c>
      <c r="G16" s="2">
        <f t="shared" si="7"/>
        <v>0</v>
      </c>
      <c r="H16" s="27"/>
      <c r="I16" s="5" t="s">
        <v>111</v>
      </c>
      <c r="J16" s="1">
        <f>B16+C16*1.5+D16*1.5+M25*2</f>
        <v>0</v>
      </c>
      <c r="K16" s="12"/>
      <c r="L16" s="23" t="s">
        <v>54</v>
      </c>
      <c r="M16" s="23">
        <v>72</v>
      </c>
      <c r="N16" s="23">
        <f t="shared" si="2"/>
        <v>0</v>
      </c>
      <c r="O16" s="29">
        <f t="shared" si="5"/>
        <v>0</v>
      </c>
      <c r="P16" s="54">
        <f t="shared" si="3"/>
        <v>0</v>
      </c>
      <c r="Q16" s="130">
        <f>P16*1.15</f>
        <v>0</v>
      </c>
    </row>
    <row r="17" spans="1:17" ht="15.75" customHeight="1">
      <c r="A17" s="75" t="s">
        <v>112</v>
      </c>
      <c r="B17" s="2">
        <f aca="true" t="shared" si="8" ref="B17:D18">B4</f>
        <v>0</v>
      </c>
      <c r="C17" s="2">
        <f t="shared" si="8"/>
        <v>0</v>
      </c>
      <c r="D17" s="2">
        <f t="shared" si="8"/>
        <v>0</v>
      </c>
      <c r="E17" s="2">
        <f>E5</f>
        <v>0</v>
      </c>
      <c r="F17" s="2">
        <f>F5</f>
        <v>0</v>
      </c>
      <c r="G17" s="2">
        <f>G5</f>
        <v>0</v>
      </c>
      <c r="H17" s="27"/>
      <c r="I17" s="28" t="s">
        <v>112</v>
      </c>
      <c r="J17" s="1">
        <f>(O9*200*0.275+O10*200*0.25+O11*200*0.275+P25*200*0.2)*5</f>
        <v>0</v>
      </c>
      <c r="K17" s="12"/>
      <c r="L17" s="23" t="s">
        <v>51</v>
      </c>
      <c r="M17" s="23">
        <v>68</v>
      </c>
      <c r="N17" s="23">
        <f t="shared" si="2"/>
        <v>0</v>
      </c>
      <c r="O17" s="29">
        <f t="shared" si="5"/>
        <v>0</v>
      </c>
      <c r="P17" s="54">
        <f t="shared" si="3"/>
        <v>0</v>
      </c>
      <c r="Q17" s="130">
        <f>P17*1.15</f>
        <v>0</v>
      </c>
    </row>
    <row r="18" spans="1:17" ht="15.75" customHeight="1">
      <c r="A18" s="75" t="s">
        <v>113</v>
      </c>
      <c r="B18" s="2">
        <f t="shared" si="8"/>
        <v>0</v>
      </c>
      <c r="C18" s="2">
        <f t="shared" si="8"/>
        <v>0</v>
      </c>
      <c r="D18" s="2">
        <f t="shared" si="8"/>
        <v>0</v>
      </c>
      <c r="E18" s="2">
        <f>E5</f>
        <v>0</v>
      </c>
      <c r="F18" s="2">
        <f>F5</f>
        <v>0</v>
      </c>
      <c r="G18" s="2">
        <f>G5</f>
        <v>0</v>
      </c>
      <c r="H18" s="27"/>
      <c r="I18" s="28" t="s">
        <v>113</v>
      </c>
      <c r="J18" s="1">
        <f>B18*1.4+C18*1.4+D18*1.4+N25*0.8</f>
        <v>0</v>
      </c>
      <c r="K18" s="12"/>
      <c r="L18" s="23" t="s">
        <v>55</v>
      </c>
      <c r="M18" s="23">
        <v>77</v>
      </c>
      <c r="N18" s="23">
        <f t="shared" si="2"/>
        <v>0</v>
      </c>
      <c r="O18" s="29">
        <f t="shared" si="5"/>
        <v>0</v>
      </c>
      <c r="P18" s="54">
        <f t="shared" si="3"/>
        <v>0</v>
      </c>
      <c r="Q18" s="130">
        <f>P18*1.15</f>
        <v>0</v>
      </c>
    </row>
    <row r="19" spans="1:17" ht="15.75" customHeight="1">
      <c r="A19" s="74"/>
      <c r="B19" s="2"/>
      <c r="C19" s="2"/>
      <c r="D19" s="2"/>
      <c r="E19" s="2"/>
      <c r="F19" s="2"/>
      <c r="G19" s="2"/>
      <c r="H19" s="27"/>
      <c r="I19" s="5"/>
      <c r="J19" s="1"/>
      <c r="K19" s="12"/>
      <c r="L19" s="23" t="s">
        <v>56</v>
      </c>
      <c r="M19" s="23">
        <v>74</v>
      </c>
      <c r="N19" s="23">
        <f t="shared" si="2"/>
        <v>0</v>
      </c>
      <c r="O19" s="29">
        <f t="shared" si="5"/>
        <v>0</v>
      </c>
      <c r="P19" s="54">
        <f t="shared" si="3"/>
        <v>0</v>
      </c>
      <c r="Q19" s="130">
        <f>P19*1.15</f>
        <v>0</v>
      </c>
    </row>
    <row r="20" spans="1:17" ht="15.75" customHeight="1">
      <c r="A20" s="74"/>
      <c r="B20" s="2"/>
      <c r="C20" s="2"/>
      <c r="D20" s="2"/>
      <c r="E20" s="2"/>
      <c r="F20" s="2"/>
      <c r="G20" s="2"/>
      <c r="H20" s="27"/>
      <c r="I20" s="17"/>
      <c r="J20" s="1"/>
      <c r="K20" s="12"/>
      <c r="L20" s="23"/>
      <c r="M20" s="23"/>
      <c r="N20" s="25"/>
      <c r="O20" s="25"/>
      <c r="P20" s="58"/>
      <c r="Q20" s="33"/>
    </row>
    <row r="21" spans="1:17" ht="15.75" customHeight="1">
      <c r="A21" s="35"/>
      <c r="B21" s="2"/>
      <c r="C21" s="2"/>
      <c r="D21" s="2"/>
      <c r="E21" s="2"/>
      <c r="F21" s="2"/>
      <c r="G21" s="2"/>
      <c r="H21" s="27"/>
      <c r="I21" s="5"/>
      <c r="J21" s="1"/>
      <c r="K21" s="12"/>
      <c r="L21" s="9" t="s">
        <v>3</v>
      </c>
      <c r="M21" s="9" t="s">
        <v>57</v>
      </c>
      <c r="N21" s="9" t="s">
        <v>2</v>
      </c>
      <c r="O21" s="9" t="s">
        <v>95</v>
      </c>
      <c r="P21" s="9" t="s">
        <v>112</v>
      </c>
      <c r="Q21" s="33"/>
    </row>
    <row r="22" spans="1:17" ht="15.75" customHeight="1">
      <c r="A22" s="35"/>
      <c r="B22" s="2"/>
      <c r="C22" s="2"/>
      <c r="D22" s="2"/>
      <c r="E22" s="2"/>
      <c r="F22" s="2"/>
      <c r="G22" s="2"/>
      <c r="H22" s="27"/>
      <c r="I22" s="5"/>
      <c r="J22" s="1"/>
      <c r="K22" s="12"/>
      <c r="L22" s="24" t="s">
        <v>18</v>
      </c>
      <c r="M22" s="24">
        <f>B4</f>
        <v>0</v>
      </c>
      <c r="N22" s="24">
        <f>B5</f>
        <v>0</v>
      </c>
      <c r="O22" s="24"/>
      <c r="P22" s="166"/>
      <c r="Q22" s="33"/>
    </row>
    <row r="23" spans="1:17" ht="15.75" customHeight="1">
      <c r="A23" s="74"/>
      <c r="B23" s="2"/>
      <c r="C23" s="2"/>
      <c r="D23" s="2"/>
      <c r="E23" s="2"/>
      <c r="F23" s="2"/>
      <c r="G23" s="2"/>
      <c r="H23" s="27"/>
      <c r="I23" s="17"/>
      <c r="J23" s="73"/>
      <c r="K23" s="12"/>
      <c r="L23" s="24" t="s">
        <v>19</v>
      </c>
      <c r="M23" s="24">
        <f>C4</f>
        <v>0</v>
      </c>
      <c r="N23" s="24">
        <f>C5</f>
        <v>0</v>
      </c>
      <c r="O23" s="24"/>
      <c r="P23" s="166"/>
      <c r="Q23" s="33"/>
    </row>
    <row r="24" spans="1:17" ht="15.75" customHeight="1">
      <c r="A24" s="74"/>
      <c r="B24" s="2"/>
      <c r="C24" s="2"/>
      <c r="D24" s="2"/>
      <c r="E24" s="2"/>
      <c r="F24" s="2"/>
      <c r="G24" s="2"/>
      <c r="H24" s="27"/>
      <c r="I24" s="17"/>
      <c r="J24" s="73"/>
      <c r="K24" s="12"/>
      <c r="L24" s="24" t="s">
        <v>20</v>
      </c>
      <c r="M24" s="24">
        <f>D4</f>
        <v>0</v>
      </c>
      <c r="N24" s="24">
        <f>D5</f>
        <v>0</v>
      </c>
      <c r="O24" s="24"/>
      <c r="P24" s="166"/>
      <c r="Q24" s="33"/>
    </row>
    <row r="25" spans="1:17" ht="15.75" customHeight="1">
      <c r="A25" s="74"/>
      <c r="B25" s="2"/>
      <c r="C25" s="2"/>
      <c r="D25" s="2"/>
      <c r="E25" s="2"/>
      <c r="F25" s="2"/>
      <c r="G25" s="2"/>
      <c r="H25" s="27"/>
      <c r="I25" s="17"/>
      <c r="J25" s="73"/>
      <c r="K25" s="12"/>
      <c r="L25" s="24" t="s">
        <v>58</v>
      </c>
      <c r="M25" s="39">
        <f>AVERAGE(M26:M28)</f>
        <v>0</v>
      </c>
      <c r="N25" s="39">
        <f>AVERAGE(N26:N27)</f>
        <v>0</v>
      </c>
      <c r="O25" s="24"/>
      <c r="P25" s="167">
        <f>AVERAGE(P26:P27)</f>
        <v>0</v>
      </c>
      <c r="Q25" s="33"/>
    </row>
    <row r="26" spans="1:17" ht="15.75" customHeight="1">
      <c r="A26" s="35"/>
      <c r="B26" s="2"/>
      <c r="C26" s="2"/>
      <c r="D26" s="2"/>
      <c r="E26" s="2"/>
      <c r="F26" s="2"/>
      <c r="G26" s="2"/>
      <c r="H26" s="27"/>
      <c r="I26" s="5"/>
      <c r="J26" s="73"/>
      <c r="K26" s="12"/>
      <c r="L26" s="24" t="s">
        <v>59</v>
      </c>
      <c r="M26" s="24">
        <f>LARGE($E$4:$G$4,1)</f>
        <v>0</v>
      </c>
      <c r="N26" s="24">
        <f>LARGE($E$5:$G$5,1)</f>
        <v>0</v>
      </c>
      <c r="O26" s="24">
        <f>LARGE($Q$12:$Q$19,1)</f>
        <v>0</v>
      </c>
      <c r="P26" s="167">
        <f>LARGE($O$12:$O$19,1)</f>
        <v>0</v>
      </c>
      <c r="Q26" s="33"/>
    </row>
    <row r="27" spans="1:17" ht="15.75" customHeight="1">
      <c r="A27" s="35"/>
      <c r="B27" s="2"/>
      <c r="C27" s="2"/>
      <c r="D27" s="2"/>
      <c r="E27" s="2"/>
      <c r="F27" s="2"/>
      <c r="G27" s="2"/>
      <c r="H27" s="27"/>
      <c r="I27" s="5"/>
      <c r="J27" s="73"/>
      <c r="K27" s="12"/>
      <c r="L27" s="24" t="s">
        <v>10</v>
      </c>
      <c r="M27" s="24">
        <f>LARGE($E$4:$G$4,2)</f>
        <v>0</v>
      </c>
      <c r="N27" s="24">
        <f>LARGE($E$5:$G$5,2)</f>
        <v>0</v>
      </c>
      <c r="O27" s="39">
        <f>LARGE($Q$12:$Q$19,2)</f>
        <v>0</v>
      </c>
      <c r="P27" s="167">
        <f>LARGE($O$12:$O$19,2)</f>
        <v>0</v>
      </c>
      <c r="Q27" s="33"/>
    </row>
    <row r="28" spans="1:17" ht="15.75" customHeight="1">
      <c r="A28" s="35"/>
      <c r="B28" s="2"/>
      <c r="C28" s="2"/>
      <c r="D28" s="2"/>
      <c r="E28" s="2"/>
      <c r="F28" s="2"/>
      <c r="G28" s="2"/>
      <c r="H28" s="27"/>
      <c r="I28" s="5"/>
      <c r="J28" s="73"/>
      <c r="K28" s="12"/>
      <c r="L28" s="24" t="s">
        <v>44</v>
      </c>
      <c r="M28" s="24"/>
      <c r="N28" s="24"/>
      <c r="O28" s="24"/>
      <c r="P28" s="166"/>
      <c r="Q28" s="33"/>
    </row>
    <row r="29" spans="1:17" ht="15.75" customHeight="1" thickBot="1">
      <c r="A29" s="126"/>
      <c r="B29" s="40"/>
      <c r="C29" s="40"/>
      <c r="D29" s="40"/>
      <c r="E29" s="40"/>
      <c r="F29" s="40"/>
      <c r="G29" s="40"/>
      <c r="H29" s="38"/>
      <c r="I29" s="41"/>
      <c r="J29" s="38"/>
      <c r="K29" s="38"/>
      <c r="L29" s="127"/>
      <c r="M29" s="127"/>
      <c r="N29" s="127"/>
      <c r="O29" s="127"/>
      <c r="P29" s="127"/>
      <c r="Q29" s="128"/>
    </row>
  </sheetData>
  <sheetProtection password="B75A" sheet="1" objects="1" scenarios="1" selectLockedCells="1" selectUnlockedCells="1"/>
  <mergeCells count="6">
    <mergeCell ref="A8:G8"/>
    <mergeCell ref="A1:G1"/>
    <mergeCell ref="B2:B3"/>
    <mergeCell ref="A2:A3"/>
    <mergeCell ref="D2:D3"/>
    <mergeCell ref="C2:C3"/>
  </mergeCells>
  <printOptions/>
  <pageMargins left="0.7" right="0.7" top="0.75" bottom="0.75" header="0.3" footer="0.3"/>
  <pageSetup horizontalDpi="600" verticalDpi="600" orientation="portrait" paperSize="9" r:id="rId1"/>
  <ignoredErrors>
    <ignoredError sqref="A2:A9 E3:G8 I1:I4 M20:M27 E1:G1 H1:H8 K6:L9 J1:J15 K11:L27 K10 B1:D8 I6:I8 K28 B29:J29 K1:K5 Q1:Q7 N26:N27 B9:I10 O2:O5 N9:O20 M6:O8 O27:O28 Q20:Q28 Q9:Q10 P12:P19 Q16:Q19 N22:O25 N21 O26 Q12:Q15 I11 B11:G11 B12:G12 B13:G13 B14:G14 B15:G15 B16:G16 B17:G17 B18:G18 J18 P25:P27 J16:J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T115"/>
  <sheetViews>
    <sheetView zoomScalePageLayoutView="0" workbookViewId="0" topLeftCell="A1">
      <pane ySplit="1" topLeftCell="A2" activePane="bottomLeft" state="frozen"/>
      <selection pane="topLeft" activeCell="I5" sqref="I5"/>
      <selection pane="bottomLeft" activeCell="D3" sqref="D3"/>
    </sheetView>
  </sheetViews>
  <sheetFormatPr defaultColWidth="9.140625" defaultRowHeight="15.75" customHeight="1"/>
  <cols>
    <col min="1" max="2" width="6.421875" style="11" bestFit="1" customWidth="1"/>
    <col min="3" max="3" width="6.421875" style="11" customWidth="1"/>
    <col min="4" max="4" width="5.28125" style="11" bestFit="1" customWidth="1"/>
    <col min="5" max="5" width="4.7109375" style="11" bestFit="1" customWidth="1"/>
    <col min="6" max="6" width="5.57421875" style="11" bestFit="1" customWidth="1"/>
    <col min="7" max="7" width="5.421875" style="11" bestFit="1" customWidth="1"/>
    <col min="8" max="8" width="5.57421875" style="11" bestFit="1" customWidth="1"/>
    <col min="9" max="9" width="6.28125" style="11" bestFit="1" customWidth="1"/>
    <col min="10" max="10" width="5.57421875" style="11" bestFit="1" customWidth="1"/>
    <col min="11" max="11" width="4.7109375" style="11" bestFit="1" customWidth="1"/>
    <col min="12" max="12" width="5.57421875" style="11" bestFit="1" customWidth="1"/>
    <col min="13" max="13" width="4.7109375" style="81" bestFit="1" customWidth="1"/>
    <col min="14" max="14" width="5.57421875" style="11" bestFit="1" customWidth="1"/>
    <col min="15" max="15" width="4.7109375" style="11" bestFit="1" customWidth="1"/>
    <col min="16" max="16" width="5.57421875" style="11" bestFit="1" customWidth="1"/>
    <col min="17" max="17" width="4.7109375" style="11" bestFit="1" customWidth="1"/>
    <col min="18" max="18" width="5.57421875" style="11" bestFit="1" customWidth="1"/>
    <col min="19" max="19" width="4.7109375" style="11" bestFit="1" customWidth="1"/>
    <col min="20" max="20" width="5.57421875" style="11" bestFit="1" customWidth="1"/>
    <col min="21" max="16384" width="9.00390625" style="11" customWidth="1"/>
  </cols>
  <sheetData>
    <row r="1" spans="1:20" s="10" customFormat="1" ht="15.75" customHeight="1" thickBot="1">
      <c r="A1" s="142" t="s">
        <v>67</v>
      </c>
      <c r="B1" s="182" t="s">
        <v>89</v>
      </c>
      <c r="C1" s="199"/>
      <c r="D1" s="153"/>
      <c r="E1" s="202" t="s">
        <v>77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</row>
    <row r="2" spans="1:20" s="10" customFormat="1" ht="15.75" customHeight="1" thickBot="1">
      <c r="A2" s="143" t="s">
        <v>68</v>
      </c>
      <c r="B2" s="9" t="s">
        <v>11</v>
      </c>
      <c r="C2" s="42" t="s">
        <v>88</v>
      </c>
      <c r="D2" s="129"/>
      <c r="E2" s="191" t="s">
        <v>78</v>
      </c>
      <c r="F2" s="198"/>
      <c r="G2" s="191" t="s">
        <v>79</v>
      </c>
      <c r="H2" s="192"/>
      <c r="I2" s="191" t="s">
        <v>80</v>
      </c>
      <c r="J2" s="192"/>
      <c r="K2" s="195" t="s">
        <v>81</v>
      </c>
      <c r="L2" s="196"/>
      <c r="M2" s="197" t="s">
        <v>61</v>
      </c>
      <c r="N2" s="192"/>
      <c r="O2" s="191" t="s">
        <v>62</v>
      </c>
      <c r="P2" s="198"/>
      <c r="Q2" s="191" t="s">
        <v>63</v>
      </c>
      <c r="R2" s="192"/>
      <c r="S2" s="202" t="s">
        <v>64</v>
      </c>
      <c r="T2" s="204"/>
    </row>
    <row r="3" spans="1:20" ht="15.75" customHeight="1" thickBot="1">
      <c r="A3" s="144">
        <v>100</v>
      </c>
      <c r="B3" s="60">
        <f>C3</f>
        <v>71</v>
      </c>
      <c r="C3" s="145">
        <v>71</v>
      </c>
      <c r="D3" s="118"/>
      <c r="E3" s="104" t="s">
        <v>82</v>
      </c>
      <c r="F3" s="105" t="s">
        <v>83</v>
      </c>
      <c r="G3" s="106" t="s">
        <v>82</v>
      </c>
      <c r="H3" s="105" t="s">
        <v>83</v>
      </c>
      <c r="I3" s="104" t="s">
        <v>82</v>
      </c>
      <c r="J3" s="105" t="s">
        <v>83</v>
      </c>
      <c r="K3" s="87" t="s">
        <v>82</v>
      </c>
      <c r="L3" s="105" t="s">
        <v>83</v>
      </c>
      <c r="M3" s="87" t="s">
        <v>82</v>
      </c>
      <c r="N3" s="105" t="s">
        <v>83</v>
      </c>
      <c r="O3" s="86" t="s">
        <v>82</v>
      </c>
      <c r="P3" s="105" t="s">
        <v>83</v>
      </c>
      <c r="Q3" s="104" t="s">
        <v>82</v>
      </c>
      <c r="R3" s="105" t="s">
        <v>83</v>
      </c>
      <c r="S3" s="89" t="s">
        <v>82</v>
      </c>
      <c r="T3" s="105" t="s">
        <v>83</v>
      </c>
    </row>
    <row r="4" spans="1:20" ht="15.75" customHeight="1">
      <c r="A4" s="144">
        <v>99</v>
      </c>
      <c r="B4" s="60">
        <f>C4</f>
        <v>70.13</v>
      </c>
      <c r="C4" s="145">
        <v>70.13</v>
      </c>
      <c r="D4" s="118"/>
      <c r="E4" s="98">
        <v>72</v>
      </c>
      <c r="F4" s="107">
        <v>71</v>
      </c>
      <c r="G4" s="98">
        <v>68</v>
      </c>
      <c r="H4" s="111">
        <v>70.12</v>
      </c>
      <c r="I4" s="98">
        <v>72</v>
      </c>
      <c r="J4" s="107">
        <v>71</v>
      </c>
      <c r="K4" s="98">
        <v>65</v>
      </c>
      <c r="L4" s="107">
        <v>67.22</v>
      </c>
      <c r="M4" s="98">
        <v>72</v>
      </c>
      <c r="N4" s="101">
        <v>70.12</v>
      </c>
      <c r="O4" s="98">
        <v>68</v>
      </c>
      <c r="P4" s="107">
        <v>70.12</v>
      </c>
      <c r="Q4" s="98">
        <v>77</v>
      </c>
      <c r="R4" s="107">
        <v>71</v>
      </c>
      <c r="S4" s="98">
        <v>74</v>
      </c>
      <c r="T4" s="68">
        <v>70.12</v>
      </c>
    </row>
    <row r="5" spans="1:20" ht="15.75" customHeight="1">
      <c r="A5" s="144">
        <v>98</v>
      </c>
      <c r="B5" s="60">
        <f aca="true" t="shared" si="0" ref="B5:B68">C5</f>
        <v>68.81</v>
      </c>
      <c r="C5" s="145">
        <v>68.81</v>
      </c>
      <c r="D5" s="118"/>
      <c r="E5" s="98">
        <v>71</v>
      </c>
      <c r="F5" s="107">
        <v>70.12</v>
      </c>
      <c r="G5" s="98">
        <v>66</v>
      </c>
      <c r="H5" s="111">
        <v>68.81</v>
      </c>
      <c r="I5" s="98">
        <v>70</v>
      </c>
      <c r="J5" s="107">
        <v>70.12</v>
      </c>
      <c r="K5" s="98">
        <v>63</v>
      </c>
      <c r="L5" s="107">
        <v>64.45</v>
      </c>
      <c r="M5" s="98">
        <v>70</v>
      </c>
      <c r="N5" s="101">
        <v>67.93</v>
      </c>
      <c r="O5" s="98">
        <v>67</v>
      </c>
      <c r="P5" s="107">
        <v>67.93</v>
      </c>
      <c r="Q5" s="98">
        <v>75</v>
      </c>
      <c r="R5" s="107">
        <v>70.56</v>
      </c>
      <c r="S5" s="98">
        <v>72</v>
      </c>
      <c r="T5" s="68">
        <v>69.24</v>
      </c>
    </row>
    <row r="6" spans="1:20" ht="15.75" customHeight="1">
      <c r="A6" s="144">
        <v>97</v>
      </c>
      <c r="B6" s="60">
        <f t="shared" si="0"/>
        <v>67.94</v>
      </c>
      <c r="C6" s="145">
        <v>67.94</v>
      </c>
      <c r="D6" s="118"/>
      <c r="E6" s="98">
        <v>70</v>
      </c>
      <c r="F6" s="107">
        <v>68.81</v>
      </c>
      <c r="G6" s="98">
        <v>65</v>
      </c>
      <c r="H6" s="111">
        <v>67.22</v>
      </c>
      <c r="I6" s="98">
        <v>69</v>
      </c>
      <c r="J6" s="107">
        <v>68.81</v>
      </c>
      <c r="K6" s="98">
        <v>62</v>
      </c>
      <c r="L6" s="107">
        <v>62.4</v>
      </c>
      <c r="M6" s="98">
        <v>69</v>
      </c>
      <c r="N6" s="101">
        <v>67.22</v>
      </c>
      <c r="O6" s="98">
        <v>66</v>
      </c>
      <c r="P6" s="107">
        <v>67.22</v>
      </c>
      <c r="Q6" s="98">
        <v>74</v>
      </c>
      <c r="R6" s="107">
        <v>70.34</v>
      </c>
      <c r="S6" s="98">
        <v>71</v>
      </c>
      <c r="T6" s="68">
        <v>68.81</v>
      </c>
    </row>
    <row r="7" spans="1:20" ht="15.75" customHeight="1">
      <c r="A7" s="144">
        <v>96</v>
      </c>
      <c r="B7" s="60">
        <f t="shared" si="0"/>
        <v>67.15</v>
      </c>
      <c r="C7" s="145">
        <v>67.15</v>
      </c>
      <c r="D7" s="118"/>
      <c r="E7" s="98">
        <v>69</v>
      </c>
      <c r="F7" s="107">
        <v>67.93</v>
      </c>
      <c r="G7" s="98">
        <v>64</v>
      </c>
      <c r="H7" s="111">
        <v>65.67</v>
      </c>
      <c r="I7" s="98">
        <v>68</v>
      </c>
      <c r="J7" s="107">
        <v>67.93</v>
      </c>
      <c r="K7" s="98">
        <v>61</v>
      </c>
      <c r="L7" s="107">
        <v>60.65</v>
      </c>
      <c r="M7" s="98">
        <v>68</v>
      </c>
      <c r="N7" s="101">
        <v>66.59</v>
      </c>
      <c r="O7" s="98">
        <v>65</v>
      </c>
      <c r="P7" s="107">
        <v>65.22</v>
      </c>
      <c r="Q7" s="98">
        <v>73</v>
      </c>
      <c r="R7" s="107">
        <v>70.12</v>
      </c>
      <c r="S7" s="98">
        <v>70</v>
      </c>
      <c r="T7" s="68">
        <v>67.93</v>
      </c>
    </row>
    <row r="8" spans="1:20" ht="15.75" customHeight="1">
      <c r="A8" s="144">
        <v>95</v>
      </c>
      <c r="B8" s="60">
        <f t="shared" si="0"/>
        <v>66.55</v>
      </c>
      <c r="C8" s="145">
        <v>66.55</v>
      </c>
      <c r="D8" s="118"/>
      <c r="E8" s="98">
        <v>68</v>
      </c>
      <c r="F8" s="107">
        <v>67.93</v>
      </c>
      <c r="G8" s="98">
        <v>63</v>
      </c>
      <c r="H8" s="111">
        <v>64.45</v>
      </c>
      <c r="I8" s="98">
        <v>67</v>
      </c>
      <c r="J8" s="107">
        <v>67.22</v>
      </c>
      <c r="K8" s="98">
        <v>60</v>
      </c>
      <c r="L8" s="107">
        <v>59.28</v>
      </c>
      <c r="M8" s="98">
        <v>67</v>
      </c>
      <c r="N8" s="101">
        <v>65.67</v>
      </c>
      <c r="O8" s="98">
        <v>64</v>
      </c>
      <c r="P8" s="107">
        <v>64.45</v>
      </c>
      <c r="Q8" s="98">
        <v>72</v>
      </c>
      <c r="R8" s="107">
        <v>69.46</v>
      </c>
      <c r="S8" s="98">
        <v>69</v>
      </c>
      <c r="T8" s="68">
        <v>66.59</v>
      </c>
    </row>
    <row r="9" spans="1:20" ht="15.75" customHeight="1">
      <c r="A9" s="144">
        <v>94</v>
      </c>
      <c r="B9" s="60">
        <f t="shared" si="0"/>
        <v>66.08</v>
      </c>
      <c r="C9" s="145">
        <v>66.08</v>
      </c>
      <c r="D9" s="118"/>
      <c r="E9" s="98">
        <v>67</v>
      </c>
      <c r="F9" s="107">
        <v>66.08</v>
      </c>
      <c r="G9" s="98">
        <v>62</v>
      </c>
      <c r="H9" s="111">
        <v>63.22</v>
      </c>
      <c r="I9" s="98">
        <v>66</v>
      </c>
      <c r="J9" s="107">
        <v>66.59</v>
      </c>
      <c r="K9" s="98">
        <v>59</v>
      </c>
      <c r="L9" s="107">
        <v>57.63</v>
      </c>
      <c r="M9" s="98">
        <v>66</v>
      </c>
      <c r="N9" s="101">
        <v>64.45</v>
      </c>
      <c r="O9" s="98">
        <v>63</v>
      </c>
      <c r="P9" s="107">
        <v>63.59</v>
      </c>
      <c r="Q9" s="98">
        <v>71</v>
      </c>
      <c r="R9" s="107">
        <v>68.81</v>
      </c>
      <c r="S9" s="98">
        <v>68</v>
      </c>
      <c r="T9" s="68">
        <v>65.67</v>
      </c>
    </row>
    <row r="10" spans="1:20" ht="15.75" customHeight="1">
      <c r="A10" s="144">
        <v>93</v>
      </c>
      <c r="B10" s="60">
        <f t="shared" si="0"/>
        <v>65.68</v>
      </c>
      <c r="C10" s="145">
        <v>65.68</v>
      </c>
      <c r="D10" s="118"/>
      <c r="E10" s="98">
        <v>66</v>
      </c>
      <c r="F10" s="107">
        <v>65.22</v>
      </c>
      <c r="G10" s="98">
        <v>61</v>
      </c>
      <c r="H10" s="111">
        <v>61.68</v>
      </c>
      <c r="I10" s="98">
        <v>65</v>
      </c>
      <c r="J10" s="107">
        <v>66.08</v>
      </c>
      <c r="K10" s="98">
        <v>58</v>
      </c>
      <c r="L10" s="107">
        <v>56.3</v>
      </c>
      <c r="M10" s="98">
        <v>65</v>
      </c>
      <c r="N10" s="101">
        <v>63.22</v>
      </c>
      <c r="O10" s="98">
        <v>62</v>
      </c>
      <c r="P10" s="107">
        <v>62.04</v>
      </c>
      <c r="Q10" s="98">
        <v>70</v>
      </c>
      <c r="R10" s="107">
        <v>68.37</v>
      </c>
      <c r="S10" s="98">
        <v>67</v>
      </c>
      <c r="T10" s="68">
        <v>65.22</v>
      </c>
    </row>
    <row r="11" spans="1:20" ht="15.75" customHeight="1">
      <c r="A11" s="144">
        <v>92</v>
      </c>
      <c r="B11" s="60">
        <f t="shared" si="0"/>
        <v>65.23</v>
      </c>
      <c r="C11" s="145">
        <v>65.23</v>
      </c>
      <c r="D11" s="118"/>
      <c r="E11" s="98">
        <v>65</v>
      </c>
      <c r="F11" s="107">
        <v>64.03</v>
      </c>
      <c r="G11" s="98">
        <v>60</v>
      </c>
      <c r="H11" s="111">
        <v>60.16</v>
      </c>
      <c r="I11" s="98">
        <v>64</v>
      </c>
      <c r="J11" s="107">
        <v>64.83</v>
      </c>
      <c r="K11" s="98">
        <v>57</v>
      </c>
      <c r="L11" s="107">
        <v>55.46</v>
      </c>
      <c r="M11" s="98">
        <v>64</v>
      </c>
      <c r="N11" s="101">
        <v>62.4</v>
      </c>
      <c r="O11" s="98">
        <v>61</v>
      </c>
      <c r="P11" s="107">
        <v>60.65</v>
      </c>
      <c r="Q11" s="98">
        <v>69</v>
      </c>
      <c r="R11" s="107">
        <v>67.93</v>
      </c>
      <c r="S11" s="98">
        <v>66</v>
      </c>
      <c r="T11" s="68">
        <v>64.45</v>
      </c>
    </row>
    <row r="12" spans="1:20" ht="15.75" customHeight="1">
      <c r="A12" s="144">
        <v>91</v>
      </c>
      <c r="B12" s="60">
        <f t="shared" si="0"/>
        <v>64.83</v>
      </c>
      <c r="C12" s="145">
        <v>64.83</v>
      </c>
      <c r="D12" s="118"/>
      <c r="E12" s="98">
        <v>64</v>
      </c>
      <c r="F12" s="107">
        <v>63.22</v>
      </c>
      <c r="G12" s="98">
        <v>59</v>
      </c>
      <c r="H12" s="111">
        <v>58.88</v>
      </c>
      <c r="I12" s="98">
        <v>63</v>
      </c>
      <c r="J12" s="107">
        <v>63.59</v>
      </c>
      <c r="K12" s="98">
        <v>56</v>
      </c>
      <c r="L12" s="107">
        <v>54.36</v>
      </c>
      <c r="M12" s="98">
        <v>63</v>
      </c>
      <c r="N12" s="101">
        <v>61.68</v>
      </c>
      <c r="O12" s="98">
        <v>60</v>
      </c>
      <c r="P12" s="107">
        <v>59.72</v>
      </c>
      <c r="Q12" s="98">
        <v>68</v>
      </c>
      <c r="R12" s="107">
        <v>67.22</v>
      </c>
      <c r="S12" s="98">
        <v>65</v>
      </c>
      <c r="T12" s="68">
        <v>64.03</v>
      </c>
    </row>
    <row r="13" spans="1:20" ht="15.75" customHeight="1">
      <c r="A13" s="144">
        <v>90</v>
      </c>
      <c r="B13" s="60">
        <f t="shared" si="0"/>
        <v>64.46</v>
      </c>
      <c r="C13" s="145">
        <v>64.46</v>
      </c>
      <c r="D13" s="118"/>
      <c r="E13" s="98">
        <v>63</v>
      </c>
      <c r="F13" s="107">
        <v>62.4</v>
      </c>
      <c r="G13" s="98">
        <v>58</v>
      </c>
      <c r="H13" s="111">
        <v>56.82</v>
      </c>
      <c r="I13" s="98">
        <v>62</v>
      </c>
      <c r="J13" s="107">
        <v>62.4</v>
      </c>
      <c r="K13" s="98">
        <v>55</v>
      </c>
      <c r="L13" s="107">
        <v>52.96</v>
      </c>
      <c r="M13" s="98">
        <v>62</v>
      </c>
      <c r="N13" s="101">
        <v>60.65</v>
      </c>
      <c r="O13" s="98">
        <v>59</v>
      </c>
      <c r="P13" s="107">
        <v>58.06</v>
      </c>
      <c r="Q13" s="98">
        <v>67</v>
      </c>
      <c r="R13" s="107">
        <v>66.59</v>
      </c>
      <c r="S13" s="98">
        <v>64</v>
      </c>
      <c r="T13" s="68">
        <v>63.59</v>
      </c>
    </row>
    <row r="14" spans="1:20" ht="15.75" customHeight="1">
      <c r="A14" s="144">
        <v>89</v>
      </c>
      <c r="B14" s="60">
        <f t="shared" si="0"/>
        <v>64.04</v>
      </c>
      <c r="C14" s="145">
        <v>64.04</v>
      </c>
      <c r="D14" s="118"/>
      <c r="E14" s="98">
        <v>62</v>
      </c>
      <c r="F14" s="107">
        <v>61.37</v>
      </c>
      <c r="G14" s="98">
        <v>57</v>
      </c>
      <c r="H14" s="111">
        <v>55.11</v>
      </c>
      <c r="I14" s="98">
        <v>61</v>
      </c>
      <c r="J14" s="107">
        <v>61.68</v>
      </c>
      <c r="K14" s="98">
        <v>54</v>
      </c>
      <c r="L14" s="107">
        <v>52.22</v>
      </c>
      <c r="M14" s="98">
        <v>61</v>
      </c>
      <c r="N14" s="101">
        <v>60.16</v>
      </c>
      <c r="O14" s="98">
        <v>58</v>
      </c>
      <c r="P14" s="107">
        <v>56.82</v>
      </c>
      <c r="Q14" s="98">
        <v>66</v>
      </c>
      <c r="R14" s="107">
        <v>65.67</v>
      </c>
      <c r="S14" s="98">
        <v>63</v>
      </c>
      <c r="T14" s="68">
        <v>62.84</v>
      </c>
    </row>
    <row r="15" spans="1:20" ht="15.75" customHeight="1">
      <c r="A15" s="144">
        <v>88</v>
      </c>
      <c r="B15" s="60">
        <f t="shared" si="0"/>
        <v>63.6</v>
      </c>
      <c r="C15" s="145">
        <v>63.6</v>
      </c>
      <c r="D15" s="118"/>
      <c r="E15" s="98">
        <v>61</v>
      </c>
      <c r="F15" s="107">
        <v>60.65</v>
      </c>
      <c r="G15" s="98">
        <v>56</v>
      </c>
      <c r="H15" s="111">
        <v>54.36</v>
      </c>
      <c r="I15" s="98">
        <v>60</v>
      </c>
      <c r="J15" s="107">
        <v>60.65</v>
      </c>
      <c r="K15" s="98">
        <v>53</v>
      </c>
      <c r="L15" s="107">
        <v>51.14</v>
      </c>
      <c r="M15" s="98">
        <v>60</v>
      </c>
      <c r="N15" s="101">
        <v>59.28</v>
      </c>
      <c r="O15" s="98">
        <v>57</v>
      </c>
      <c r="P15" s="107">
        <v>55.46</v>
      </c>
      <c r="Q15" s="98">
        <v>65</v>
      </c>
      <c r="R15" s="107">
        <v>64.83</v>
      </c>
      <c r="S15" s="98">
        <v>62</v>
      </c>
      <c r="T15" s="68">
        <v>62.4</v>
      </c>
    </row>
    <row r="16" spans="1:20" ht="15.75" customHeight="1">
      <c r="A16" s="144">
        <v>87</v>
      </c>
      <c r="B16" s="60">
        <f t="shared" si="0"/>
        <v>63.23</v>
      </c>
      <c r="C16" s="145">
        <v>63.23</v>
      </c>
      <c r="D16" s="118"/>
      <c r="E16" s="98">
        <v>60</v>
      </c>
      <c r="F16" s="107">
        <v>59.72</v>
      </c>
      <c r="G16" s="98">
        <v>55</v>
      </c>
      <c r="H16" s="111">
        <v>52.59</v>
      </c>
      <c r="I16" s="98">
        <v>59</v>
      </c>
      <c r="J16" s="107">
        <v>59.28</v>
      </c>
      <c r="K16" s="98">
        <v>52</v>
      </c>
      <c r="L16" s="107">
        <v>50.45</v>
      </c>
      <c r="M16" s="98">
        <v>59</v>
      </c>
      <c r="N16" s="101">
        <v>58.5</v>
      </c>
      <c r="O16" s="98">
        <v>56</v>
      </c>
      <c r="P16" s="107">
        <v>54.36</v>
      </c>
      <c r="Q16" s="98">
        <v>64</v>
      </c>
      <c r="R16" s="107">
        <v>63.59</v>
      </c>
      <c r="S16" s="98">
        <v>61</v>
      </c>
      <c r="T16" s="70">
        <v>61.37</v>
      </c>
    </row>
    <row r="17" spans="1:20" ht="15.75" customHeight="1">
      <c r="A17" s="144">
        <v>86</v>
      </c>
      <c r="B17" s="60">
        <f t="shared" si="0"/>
        <v>62.85</v>
      </c>
      <c r="C17" s="145">
        <v>62.85</v>
      </c>
      <c r="D17" s="118"/>
      <c r="E17" s="98">
        <v>59</v>
      </c>
      <c r="F17" s="107">
        <v>58.88</v>
      </c>
      <c r="G17" s="98">
        <v>54</v>
      </c>
      <c r="H17" s="111">
        <v>51.48</v>
      </c>
      <c r="I17" s="98">
        <v>58</v>
      </c>
      <c r="J17" s="107">
        <v>58.5</v>
      </c>
      <c r="K17" s="98">
        <v>51</v>
      </c>
      <c r="L17" s="107">
        <v>49.3</v>
      </c>
      <c r="M17" s="98">
        <v>58</v>
      </c>
      <c r="N17" s="101">
        <v>58.06</v>
      </c>
      <c r="O17" s="98">
        <v>55</v>
      </c>
      <c r="P17" s="107">
        <v>53.93</v>
      </c>
      <c r="Q17" s="98">
        <v>63</v>
      </c>
      <c r="R17" s="107">
        <v>62.84</v>
      </c>
      <c r="S17" s="98">
        <v>60</v>
      </c>
      <c r="T17" s="68">
        <v>60.65</v>
      </c>
    </row>
    <row r="18" spans="1:20" ht="15.75" customHeight="1">
      <c r="A18" s="144">
        <v>85</v>
      </c>
      <c r="B18" s="60">
        <f t="shared" si="0"/>
        <v>62.41</v>
      </c>
      <c r="C18" s="145">
        <v>62.41</v>
      </c>
      <c r="D18" s="118"/>
      <c r="E18" s="98">
        <v>58</v>
      </c>
      <c r="F18" s="107">
        <v>58.06</v>
      </c>
      <c r="G18" s="98">
        <v>53</v>
      </c>
      <c r="H18" s="111">
        <v>50.8</v>
      </c>
      <c r="I18" s="98">
        <v>57</v>
      </c>
      <c r="J18" s="107">
        <v>57.19</v>
      </c>
      <c r="K18" s="98">
        <v>50</v>
      </c>
      <c r="L18" s="107">
        <v>48.62</v>
      </c>
      <c r="M18" s="98">
        <v>57</v>
      </c>
      <c r="N18" s="101">
        <v>57.63</v>
      </c>
      <c r="O18" s="98">
        <v>54</v>
      </c>
      <c r="P18" s="107">
        <v>52.96</v>
      </c>
      <c r="Q18" s="98">
        <v>62</v>
      </c>
      <c r="R18" s="107">
        <v>62.04</v>
      </c>
      <c r="S18" s="98">
        <v>59</v>
      </c>
      <c r="T18" s="68">
        <v>59.72</v>
      </c>
    </row>
    <row r="19" spans="1:20" ht="15.75" customHeight="1">
      <c r="A19" s="144">
        <v>84</v>
      </c>
      <c r="B19" s="60">
        <f t="shared" si="0"/>
        <v>62.05</v>
      </c>
      <c r="C19" s="145">
        <v>62.05</v>
      </c>
      <c r="D19" s="118"/>
      <c r="E19" s="98">
        <v>57</v>
      </c>
      <c r="F19" s="109">
        <v>56.82</v>
      </c>
      <c r="G19" s="98">
        <v>52</v>
      </c>
      <c r="H19" s="112">
        <v>50.08</v>
      </c>
      <c r="I19" s="98">
        <v>56</v>
      </c>
      <c r="J19" s="109">
        <v>55.46</v>
      </c>
      <c r="K19" s="98">
        <v>49</v>
      </c>
      <c r="L19" s="109">
        <v>47.87</v>
      </c>
      <c r="M19" s="98">
        <v>56</v>
      </c>
      <c r="N19" s="76">
        <v>56.82</v>
      </c>
      <c r="O19" s="98">
        <v>53</v>
      </c>
      <c r="P19" s="109">
        <v>51.9</v>
      </c>
      <c r="Q19" s="98">
        <v>61</v>
      </c>
      <c r="R19" s="109">
        <v>61.37</v>
      </c>
      <c r="S19" s="98">
        <v>58</v>
      </c>
      <c r="T19" s="70">
        <v>59.28</v>
      </c>
    </row>
    <row r="20" spans="1:20" ht="15.75" customHeight="1">
      <c r="A20" s="144">
        <v>83</v>
      </c>
      <c r="B20" s="60">
        <f t="shared" si="0"/>
        <v>61.69</v>
      </c>
      <c r="C20" s="145">
        <v>61.69</v>
      </c>
      <c r="D20" s="118"/>
      <c r="E20" s="98">
        <v>56</v>
      </c>
      <c r="F20" s="109">
        <v>56.3</v>
      </c>
      <c r="G20" s="98">
        <v>51</v>
      </c>
      <c r="H20" s="112">
        <v>48.97</v>
      </c>
      <c r="I20" s="98">
        <v>55</v>
      </c>
      <c r="J20" s="109">
        <v>53.93</v>
      </c>
      <c r="K20" s="98">
        <v>48</v>
      </c>
      <c r="L20" s="109">
        <v>46.93</v>
      </c>
      <c r="M20" s="98">
        <v>55</v>
      </c>
      <c r="N20" s="76">
        <v>56.3</v>
      </c>
      <c r="O20" s="98">
        <v>52</v>
      </c>
      <c r="P20" s="109">
        <v>51.48</v>
      </c>
      <c r="Q20" s="98">
        <v>60</v>
      </c>
      <c r="R20" s="109">
        <v>60.65</v>
      </c>
      <c r="S20" s="98">
        <v>57</v>
      </c>
      <c r="T20" s="70">
        <v>58.5</v>
      </c>
    </row>
    <row r="21" spans="1:20" ht="15.75" customHeight="1">
      <c r="A21" s="144">
        <v>82</v>
      </c>
      <c r="B21" s="60">
        <f t="shared" si="0"/>
        <v>61.37</v>
      </c>
      <c r="C21" s="145">
        <v>61.37</v>
      </c>
      <c r="D21" s="118"/>
      <c r="E21" s="98">
        <v>55</v>
      </c>
      <c r="F21" s="109">
        <v>55.46</v>
      </c>
      <c r="G21" s="98">
        <v>50</v>
      </c>
      <c r="H21" s="112">
        <v>48.25</v>
      </c>
      <c r="I21" s="98">
        <v>54</v>
      </c>
      <c r="J21" s="109">
        <v>52.96</v>
      </c>
      <c r="K21" s="98">
        <v>47</v>
      </c>
      <c r="L21" s="109">
        <v>46.09</v>
      </c>
      <c r="M21" s="98">
        <v>54</v>
      </c>
      <c r="N21" s="76">
        <v>55.84</v>
      </c>
      <c r="O21" s="98">
        <v>51</v>
      </c>
      <c r="P21" s="109">
        <v>50.45</v>
      </c>
      <c r="Q21" s="98">
        <v>59</v>
      </c>
      <c r="R21" s="109">
        <v>59.72</v>
      </c>
      <c r="S21" s="98">
        <v>56</v>
      </c>
      <c r="T21" s="70">
        <v>57.63</v>
      </c>
    </row>
    <row r="22" spans="1:20" ht="15.75" customHeight="1">
      <c r="A22" s="144">
        <v>81</v>
      </c>
      <c r="B22" s="60">
        <f t="shared" si="0"/>
        <v>61.01</v>
      </c>
      <c r="C22" s="145">
        <v>61.01</v>
      </c>
      <c r="D22" s="118"/>
      <c r="E22" s="98">
        <v>54</v>
      </c>
      <c r="F22" s="109">
        <v>54.73</v>
      </c>
      <c r="G22" s="98">
        <v>49</v>
      </c>
      <c r="H22" s="112">
        <v>47.52</v>
      </c>
      <c r="I22" s="98">
        <v>53</v>
      </c>
      <c r="J22" s="109">
        <v>51.9</v>
      </c>
      <c r="K22" s="98">
        <v>46</v>
      </c>
      <c r="L22" s="109">
        <v>45.5</v>
      </c>
      <c r="M22" s="98">
        <v>53</v>
      </c>
      <c r="N22" s="76">
        <v>55.11</v>
      </c>
      <c r="O22" s="98">
        <v>50</v>
      </c>
      <c r="P22" s="109">
        <v>49.66</v>
      </c>
      <c r="Q22" s="98">
        <v>58</v>
      </c>
      <c r="R22" s="109">
        <v>58.5</v>
      </c>
      <c r="S22" s="98">
        <v>55</v>
      </c>
      <c r="T22" s="70">
        <v>57.19</v>
      </c>
    </row>
    <row r="23" spans="1:20" ht="15.75" customHeight="1">
      <c r="A23" s="144">
        <v>80</v>
      </c>
      <c r="B23" s="60">
        <f t="shared" si="0"/>
        <v>60.66</v>
      </c>
      <c r="C23" s="145">
        <v>60.66</v>
      </c>
      <c r="D23" s="118"/>
      <c r="E23" s="98">
        <v>53</v>
      </c>
      <c r="F23" s="109">
        <v>53.54</v>
      </c>
      <c r="G23" s="98">
        <v>48</v>
      </c>
      <c r="H23" s="112">
        <v>46.66</v>
      </c>
      <c r="I23" s="98">
        <v>52</v>
      </c>
      <c r="J23" s="109">
        <v>51.14</v>
      </c>
      <c r="K23" s="98">
        <v>45</v>
      </c>
      <c r="L23" s="109">
        <v>44.59</v>
      </c>
      <c r="M23" s="98">
        <v>52</v>
      </c>
      <c r="N23" s="76">
        <v>54.36</v>
      </c>
      <c r="O23" s="98">
        <v>49</v>
      </c>
      <c r="P23" s="109">
        <v>48.62</v>
      </c>
      <c r="Q23" s="98">
        <v>57</v>
      </c>
      <c r="R23" s="109">
        <v>57.63</v>
      </c>
      <c r="S23" s="98">
        <v>54</v>
      </c>
      <c r="T23" s="70">
        <v>56.3</v>
      </c>
    </row>
    <row r="24" spans="1:20" ht="15.75" customHeight="1">
      <c r="A24" s="144">
        <v>79</v>
      </c>
      <c r="B24" s="60">
        <f t="shared" si="0"/>
        <v>60.17</v>
      </c>
      <c r="C24" s="145">
        <v>60.17</v>
      </c>
      <c r="D24" s="118"/>
      <c r="E24" s="98">
        <v>52</v>
      </c>
      <c r="F24" s="109">
        <v>52.96</v>
      </c>
      <c r="G24" s="98">
        <v>47</v>
      </c>
      <c r="H24" s="112">
        <v>46.09</v>
      </c>
      <c r="I24" s="98">
        <v>51</v>
      </c>
      <c r="J24" s="109">
        <v>50.08</v>
      </c>
      <c r="K24" s="98">
        <v>44</v>
      </c>
      <c r="L24" s="109">
        <v>43.79</v>
      </c>
      <c r="M24" s="98">
        <v>51</v>
      </c>
      <c r="N24" s="76">
        <v>53.54</v>
      </c>
      <c r="O24" s="98">
        <v>48</v>
      </c>
      <c r="P24" s="109">
        <v>47.87</v>
      </c>
      <c r="Q24" s="98">
        <v>56</v>
      </c>
      <c r="R24" s="109">
        <v>56.82</v>
      </c>
      <c r="S24" s="98">
        <v>53</v>
      </c>
      <c r="T24" s="70">
        <v>55.11</v>
      </c>
    </row>
    <row r="25" spans="1:20" ht="15.75" customHeight="1">
      <c r="A25" s="144">
        <v>78</v>
      </c>
      <c r="B25" s="60">
        <f t="shared" si="0"/>
        <v>59.73</v>
      </c>
      <c r="C25" s="145">
        <v>59.73</v>
      </c>
      <c r="D25" s="118"/>
      <c r="E25" s="98">
        <v>51</v>
      </c>
      <c r="F25" s="109">
        <v>52.22</v>
      </c>
      <c r="G25" s="98">
        <v>46</v>
      </c>
      <c r="H25" s="112">
        <v>45.5</v>
      </c>
      <c r="I25" s="98">
        <v>50</v>
      </c>
      <c r="J25" s="109">
        <v>49.3</v>
      </c>
      <c r="K25" s="98">
        <v>43</v>
      </c>
      <c r="L25" s="109">
        <v>43.26</v>
      </c>
      <c r="M25" s="98">
        <v>50</v>
      </c>
      <c r="N25" s="76">
        <v>52.96</v>
      </c>
      <c r="O25" s="98">
        <v>47</v>
      </c>
      <c r="P25" s="109">
        <v>47.21</v>
      </c>
      <c r="Q25" s="98">
        <v>55</v>
      </c>
      <c r="R25" s="109">
        <v>55.84</v>
      </c>
      <c r="S25" s="98">
        <v>52</v>
      </c>
      <c r="T25" s="70">
        <v>53.54</v>
      </c>
    </row>
    <row r="26" spans="1:20" ht="15.75" customHeight="1">
      <c r="A26" s="144">
        <v>77</v>
      </c>
      <c r="B26" s="60">
        <f t="shared" si="0"/>
        <v>59.28</v>
      </c>
      <c r="C26" s="145">
        <v>59.28</v>
      </c>
      <c r="D26" s="118"/>
      <c r="E26" s="98">
        <v>50</v>
      </c>
      <c r="F26" s="109">
        <v>51.14</v>
      </c>
      <c r="G26" s="98">
        <v>45</v>
      </c>
      <c r="H26" s="112">
        <v>44.89</v>
      </c>
      <c r="I26" s="98">
        <v>49</v>
      </c>
      <c r="J26" s="109">
        <v>48.25</v>
      </c>
      <c r="K26" s="98">
        <v>42</v>
      </c>
      <c r="L26" s="109">
        <v>42.29</v>
      </c>
      <c r="M26" s="98">
        <v>49</v>
      </c>
      <c r="N26" s="76">
        <v>51.9</v>
      </c>
      <c r="O26" s="98">
        <v>46</v>
      </c>
      <c r="P26" s="109">
        <v>46.36</v>
      </c>
      <c r="Q26" s="98">
        <v>54</v>
      </c>
      <c r="R26" s="109">
        <v>54.73</v>
      </c>
      <c r="S26" s="98">
        <v>51</v>
      </c>
      <c r="T26" s="70">
        <v>52.59</v>
      </c>
    </row>
    <row r="27" spans="1:20" ht="15.75" customHeight="1">
      <c r="A27" s="144">
        <v>76</v>
      </c>
      <c r="B27" s="60">
        <f t="shared" si="0"/>
        <v>58.89</v>
      </c>
      <c r="C27" s="145">
        <v>58.89</v>
      </c>
      <c r="D27" s="118"/>
      <c r="E27" s="98">
        <v>49</v>
      </c>
      <c r="F27" s="109">
        <v>50.08</v>
      </c>
      <c r="G27" s="98">
        <v>44</v>
      </c>
      <c r="H27" s="112">
        <v>44.05</v>
      </c>
      <c r="I27" s="98">
        <v>48</v>
      </c>
      <c r="J27" s="109">
        <v>47.52</v>
      </c>
      <c r="K27" s="98">
        <v>41</v>
      </c>
      <c r="L27" s="109">
        <v>41.36</v>
      </c>
      <c r="M27" s="98">
        <v>48</v>
      </c>
      <c r="N27" s="76">
        <v>50.45</v>
      </c>
      <c r="O27" s="98">
        <v>45</v>
      </c>
      <c r="P27" s="109">
        <v>45.21</v>
      </c>
      <c r="Q27" s="98">
        <v>53</v>
      </c>
      <c r="R27" s="109">
        <v>53.93</v>
      </c>
      <c r="S27" s="98">
        <v>50</v>
      </c>
      <c r="T27" s="70">
        <v>51.48</v>
      </c>
    </row>
    <row r="28" spans="1:20" ht="15.75" customHeight="1">
      <c r="A28" s="144">
        <v>75</v>
      </c>
      <c r="B28" s="60">
        <f t="shared" si="0"/>
        <v>58.51</v>
      </c>
      <c r="C28" s="145">
        <v>58.51</v>
      </c>
      <c r="D28" s="118"/>
      <c r="E28" s="98">
        <v>48</v>
      </c>
      <c r="F28" s="109">
        <v>49.3</v>
      </c>
      <c r="G28" s="98">
        <v>43</v>
      </c>
      <c r="H28" s="112">
        <v>43.04</v>
      </c>
      <c r="I28" s="98">
        <v>47</v>
      </c>
      <c r="J28" s="109">
        <v>46.36</v>
      </c>
      <c r="K28" s="98">
        <v>40</v>
      </c>
      <c r="L28" s="109">
        <v>40.85</v>
      </c>
      <c r="M28" s="98">
        <v>47</v>
      </c>
      <c r="N28" s="76">
        <v>49.66</v>
      </c>
      <c r="O28" s="98">
        <v>44</v>
      </c>
      <c r="P28" s="109">
        <v>44.59</v>
      </c>
      <c r="Q28" s="98">
        <v>52</v>
      </c>
      <c r="R28" s="109">
        <v>52.96</v>
      </c>
      <c r="S28" s="98">
        <v>49</v>
      </c>
      <c r="T28" s="70">
        <v>50.08</v>
      </c>
    </row>
    <row r="29" spans="1:20" ht="15.75" customHeight="1">
      <c r="A29" s="144">
        <v>74</v>
      </c>
      <c r="B29" s="60">
        <f t="shared" si="0"/>
        <v>58.07</v>
      </c>
      <c r="C29" s="145">
        <v>58.07</v>
      </c>
      <c r="D29" s="118"/>
      <c r="E29" s="98">
        <v>47</v>
      </c>
      <c r="F29" s="109">
        <v>48.25</v>
      </c>
      <c r="G29" s="98">
        <v>42</v>
      </c>
      <c r="H29" s="112">
        <v>42.52</v>
      </c>
      <c r="I29" s="98">
        <v>46</v>
      </c>
      <c r="J29" s="109">
        <v>45.21</v>
      </c>
      <c r="K29" s="98">
        <v>39</v>
      </c>
      <c r="L29" s="109">
        <v>39.87</v>
      </c>
      <c r="M29" s="98">
        <v>46</v>
      </c>
      <c r="N29" s="76">
        <v>47.87</v>
      </c>
      <c r="O29" s="98">
        <v>43</v>
      </c>
      <c r="P29" s="109">
        <v>43.51</v>
      </c>
      <c r="Q29" s="98">
        <v>51</v>
      </c>
      <c r="R29" s="109">
        <v>51.48</v>
      </c>
      <c r="S29" s="98">
        <v>48</v>
      </c>
      <c r="T29" s="70">
        <v>48.97</v>
      </c>
    </row>
    <row r="30" spans="1:20" ht="15.75" customHeight="1">
      <c r="A30" s="144">
        <v>73</v>
      </c>
      <c r="B30" s="60">
        <f t="shared" si="0"/>
        <v>57.63</v>
      </c>
      <c r="C30" s="145">
        <v>57.63</v>
      </c>
      <c r="D30" s="118"/>
      <c r="E30" s="98">
        <v>46</v>
      </c>
      <c r="F30" s="109">
        <v>46.93</v>
      </c>
      <c r="G30" s="98">
        <v>41</v>
      </c>
      <c r="H30" s="112">
        <v>41.58</v>
      </c>
      <c r="I30" s="98">
        <v>45</v>
      </c>
      <c r="J30" s="109">
        <v>44.32</v>
      </c>
      <c r="K30" s="98">
        <v>38</v>
      </c>
      <c r="L30" s="109">
        <v>38.8</v>
      </c>
      <c r="M30" s="98">
        <v>45</v>
      </c>
      <c r="N30" s="76">
        <v>46.09</v>
      </c>
      <c r="O30" s="98">
        <v>42</v>
      </c>
      <c r="P30" s="109">
        <v>42.29</v>
      </c>
      <c r="Q30" s="98">
        <v>50</v>
      </c>
      <c r="R30" s="109">
        <v>50.08</v>
      </c>
      <c r="S30" s="98">
        <v>47</v>
      </c>
      <c r="T30" s="70">
        <v>47.52</v>
      </c>
    </row>
    <row r="31" spans="1:20" ht="15.75" customHeight="1">
      <c r="A31" s="144">
        <v>72</v>
      </c>
      <c r="B31" s="60">
        <f t="shared" si="0"/>
        <v>57.19</v>
      </c>
      <c r="C31" s="145">
        <v>57.19</v>
      </c>
      <c r="D31" s="118"/>
      <c r="E31" s="98">
        <v>45</v>
      </c>
      <c r="F31" s="109">
        <v>45.5</v>
      </c>
      <c r="G31" s="98">
        <v>40</v>
      </c>
      <c r="H31" s="112">
        <v>40.61</v>
      </c>
      <c r="I31" s="98">
        <v>44</v>
      </c>
      <c r="J31" s="109">
        <v>43.51</v>
      </c>
      <c r="K31" s="98">
        <v>37</v>
      </c>
      <c r="L31" s="109">
        <v>38.21</v>
      </c>
      <c r="M31" s="98">
        <v>44</v>
      </c>
      <c r="N31" s="76">
        <v>44.89</v>
      </c>
      <c r="O31" s="98">
        <v>41</v>
      </c>
      <c r="P31" s="109">
        <v>41.58</v>
      </c>
      <c r="Q31" s="98">
        <v>49</v>
      </c>
      <c r="R31" s="109">
        <v>48.97</v>
      </c>
      <c r="S31" s="98">
        <v>46</v>
      </c>
      <c r="T31" s="70">
        <v>46.36</v>
      </c>
    </row>
    <row r="32" spans="1:20" ht="15.75" customHeight="1">
      <c r="A32" s="144">
        <v>71</v>
      </c>
      <c r="B32" s="60">
        <f t="shared" si="0"/>
        <v>56.82</v>
      </c>
      <c r="C32" s="145">
        <v>56.82</v>
      </c>
      <c r="D32" s="118"/>
      <c r="E32" s="98">
        <v>44</v>
      </c>
      <c r="F32" s="107">
        <v>44.32</v>
      </c>
      <c r="G32" s="98">
        <v>39</v>
      </c>
      <c r="H32" s="111">
        <v>39.87</v>
      </c>
      <c r="I32" s="98">
        <v>43</v>
      </c>
      <c r="J32" s="107">
        <v>42.78</v>
      </c>
      <c r="K32" s="98">
        <v>36</v>
      </c>
      <c r="L32" s="107">
        <v>37.44</v>
      </c>
      <c r="M32" s="98">
        <v>43</v>
      </c>
      <c r="N32" s="101">
        <v>43.04</v>
      </c>
      <c r="O32" s="98">
        <v>40</v>
      </c>
      <c r="P32" s="107">
        <v>40.38</v>
      </c>
      <c r="Q32" s="98">
        <v>48</v>
      </c>
      <c r="R32" s="107">
        <v>47.87</v>
      </c>
      <c r="S32" s="98">
        <v>45</v>
      </c>
      <c r="T32" s="68">
        <v>44.59</v>
      </c>
    </row>
    <row r="33" spans="1:20" ht="15.75" customHeight="1">
      <c r="A33" s="144">
        <v>70</v>
      </c>
      <c r="B33" s="60">
        <f t="shared" si="0"/>
        <v>56.3</v>
      </c>
      <c r="C33" s="145">
        <v>56.3</v>
      </c>
      <c r="D33" s="118"/>
      <c r="E33" s="98">
        <v>43</v>
      </c>
      <c r="F33" s="107">
        <v>43.51</v>
      </c>
      <c r="G33" s="98">
        <v>38</v>
      </c>
      <c r="H33" s="111">
        <v>38.8</v>
      </c>
      <c r="I33" s="98">
        <v>42</v>
      </c>
      <c r="J33" s="107">
        <v>42.05</v>
      </c>
      <c r="K33" s="98">
        <v>35</v>
      </c>
      <c r="L33" s="107">
        <v>36.39</v>
      </c>
      <c r="M33" s="98">
        <v>42</v>
      </c>
      <c r="N33" s="101">
        <v>41.11</v>
      </c>
      <c r="O33" s="98">
        <v>39</v>
      </c>
      <c r="P33" s="107">
        <v>39.07</v>
      </c>
      <c r="Q33" s="98">
        <v>47</v>
      </c>
      <c r="R33" s="107">
        <v>46.93</v>
      </c>
      <c r="S33" s="98">
        <v>44</v>
      </c>
      <c r="T33" s="68">
        <v>43.04</v>
      </c>
    </row>
    <row r="34" spans="1:20" ht="15.75" customHeight="1">
      <c r="A34" s="144">
        <v>69</v>
      </c>
      <c r="B34" s="60">
        <f t="shared" si="0"/>
        <v>55.84</v>
      </c>
      <c r="C34" s="145">
        <v>55.84</v>
      </c>
      <c r="D34" s="118"/>
      <c r="E34" s="98">
        <v>42</v>
      </c>
      <c r="F34" s="107">
        <v>42.05</v>
      </c>
      <c r="G34" s="98">
        <v>37</v>
      </c>
      <c r="H34" s="111">
        <v>37.95</v>
      </c>
      <c r="I34" s="98">
        <v>41</v>
      </c>
      <c r="J34" s="107">
        <v>41.36</v>
      </c>
      <c r="K34" s="98">
        <v>34</v>
      </c>
      <c r="L34" s="107">
        <v>35.5</v>
      </c>
      <c r="M34" s="98">
        <v>41</v>
      </c>
      <c r="N34" s="101">
        <v>39.87</v>
      </c>
      <c r="O34" s="98">
        <v>38</v>
      </c>
      <c r="P34" s="107">
        <v>37.95</v>
      </c>
      <c r="Q34" s="98">
        <v>46</v>
      </c>
      <c r="R34" s="107">
        <v>46.09</v>
      </c>
      <c r="S34" s="98">
        <v>43</v>
      </c>
      <c r="T34" s="68">
        <v>42.05</v>
      </c>
    </row>
    <row r="35" spans="1:20" ht="15.75" customHeight="1">
      <c r="A35" s="144">
        <v>68</v>
      </c>
      <c r="B35" s="60">
        <f t="shared" si="0"/>
        <v>55.47</v>
      </c>
      <c r="C35" s="145">
        <v>55.47</v>
      </c>
      <c r="D35" s="118"/>
      <c r="E35" s="98">
        <v>41</v>
      </c>
      <c r="F35" s="107">
        <v>40.38</v>
      </c>
      <c r="G35" s="98">
        <v>36</v>
      </c>
      <c r="H35" s="111">
        <v>37.14</v>
      </c>
      <c r="I35" s="98">
        <v>40</v>
      </c>
      <c r="J35" s="107">
        <v>40.61</v>
      </c>
      <c r="K35" s="98">
        <v>33</v>
      </c>
      <c r="L35" s="107">
        <v>34.31</v>
      </c>
      <c r="M35" s="98">
        <v>40</v>
      </c>
      <c r="N35" s="101">
        <v>38.8</v>
      </c>
      <c r="O35" s="98">
        <v>37</v>
      </c>
      <c r="P35" s="107">
        <v>36.75</v>
      </c>
      <c r="Q35" s="98">
        <v>45</v>
      </c>
      <c r="R35" s="107">
        <v>44.89</v>
      </c>
      <c r="S35" s="98">
        <v>42</v>
      </c>
      <c r="T35" s="68">
        <v>41.11</v>
      </c>
    </row>
    <row r="36" spans="1:20" ht="15.75" customHeight="1">
      <c r="A36" s="144">
        <v>67</v>
      </c>
      <c r="B36" s="60">
        <f t="shared" si="0"/>
        <v>55.12</v>
      </c>
      <c r="C36" s="145">
        <v>55.12</v>
      </c>
      <c r="D36" s="118"/>
      <c r="E36" s="98">
        <v>40</v>
      </c>
      <c r="F36" s="107">
        <v>39.34</v>
      </c>
      <c r="G36" s="98">
        <v>35</v>
      </c>
      <c r="H36" s="111">
        <v>36.75</v>
      </c>
      <c r="I36" s="98">
        <v>39</v>
      </c>
      <c r="J36" s="107">
        <v>39.61</v>
      </c>
      <c r="K36" s="113">
        <v>32</v>
      </c>
      <c r="L36" s="107">
        <v>33.25</v>
      </c>
      <c r="M36" s="98">
        <v>39</v>
      </c>
      <c r="N36" s="101">
        <v>37.44</v>
      </c>
      <c r="O36" s="98">
        <v>36</v>
      </c>
      <c r="P36" s="107">
        <v>36.02</v>
      </c>
      <c r="Q36" s="98">
        <v>44</v>
      </c>
      <c r="R36" s="107">
        <v>44.05</v>
      </c>
      <c r="S36" s="98">
        <v>41</v>
      </c>
      <c r="T36" s="68">
        <v>40.13</v>
      </c>
    </row>
    <row r="37" spans="1:20" ht="15.75" customHeight="1">
      <c r="A37" s="144">
        <v>66</v>
      </c>
      <c r="B37" s="60">
        <f t="shared" si="0"/>
        <v>54.74</v>
      </c>
      <c r="C37" s="145">
        <v>54.74</v>
      </c>
      <c r="D37" s="118"/>
      <c r="E37" s="98">
        <v>39</v>
      </c>
      <c r="F37" s="107">
        <v>38.49</v>
      </c>
      <c r="G37" s="98">
        <v>34</v>
      </c>
      <c r="H37" s="107">
        <v>35.5</v>
      </c>
      <c r="I37" s="98">
        <v>38</v>
      </c>
      <c r="J37" s="107">
        <v>38.49</v>
      </c>
      <c r="K37" s="113">
        <v>31</v>
      </c>
      <c r="L37" s="107">
        <v>32.37</v>
      </c>
      <c r="M37" s="98">
        <v>38</v>
      </c>
      <c r="N37" s="101">
        <v>36.02</v>
      </c>
      <c r="O37" s="98">
        <v>35</v>
      </c>
      <c r="P37" s="107">
        <v>35</v>
      </c>
      <c r="Q37" s="98">
        <v>43</v>
      </c>
      <c r="R37" s="107">
        <v>43.04</v>
      </c>
      <c r="S37" s="98">
        <v>40</v>
      </c>
      <c r="T37" s="68">
        <v>39.34</v>
      </c>
    </row>
    <row r="38" spans="1:20" ht="15.75" customHeight="1">
      <c r="A38" s="144">
        <v>65</v>
      </c>
      <c r="B38" s="60">
        <f t="shared" si="0"/>
        <v>54.37</v>
      </c>
      <c r="C38" s="145">
        <v>54.37</v>
      </c>
      <c r="D38" s="118"/>
      <c r="E38" s="98">
        <v>38</v>
      </c>
      <c r="F38" s="107">
        <v>37.14</v>
      </c>
      <c r="G38" s="98">
        <v>33</v>
      </c>
      <c r="H38" s="107">
        <v>34.31</v>
      </c>
      <c r="I38" s="98">
        <v>37</v>
      </c>
      <c r="J38" s="107">
        <v>37.44</v>
      </c>
      <c r="K38" s="113">
        <v>30</v>
      </c>
      <c r="L38" s="107">
        <v>31.5</v>
      </c>
      <c r="M38" s="98">
        <v>37</v>
      </c>
      <c r="N38" s="101">
        <v>35</v>
      </c>
      <c r="O38" s="98">
        <v>34</v>
      </c>
      <c r="P38" s="107">
        <v>33.25</v>
      </c>
      <c r="Q38" s="98">
        <v>42</v>
      </c>
      <c r="R38" s="107">
        <v>42.05</v>
      </c>
      <c r="S38" s="98">
        <v>39</v>
      </c>
      <c r="T38" s="68">
        <v>38.49</v>
      </c>
    </row>
    <row r="39" spans="1:20" ht="15.75" customHeight="1">
      <c r="A39" s="144">
        <v>64</v>
      </c>
      <c r="B39" s="60">
        <f t="shared" si="0"/>
        <v>53.94</v>
      </c>
      <c r="C39" s="145">
        <v>53.94</v>
      </c>
      <c r="D39" s="118"/>
      <c r="E39" s="98">
        <v>37</v>
      </c>
      <c r="F39" s="107">
        <v>36.02</v>
      </c>
      <c r="G39" s="98">
        <v>32</v>
      </c>
      <c r="H39" s="107">
        <v>33.25</v>
      </c>
      <c r="I39" s="98">
        <v>36</v>
      </c>
      <c r="J39" s="107">
        <v>36.75</v>
      </c>
      <c r="K39" s="113">
        <v>29</v>
      </c>
      <c r="L39" s="107">
        <v>31.5</v>
      </c>
      <c r="M39" s="98">
        <v>36</v>
      </c>
      <c r="N39" s="101">
        <v>34.31</v>
      </c>
      <c r="O39" s="98">
        <v>33</v>
      </c>
      <c r="P39" s="107">
        <v>32.37</v>
      </c>
      <c r="Q39" s="98">
        <v>41</v>
      </c>
      <c r="R39" s="107">
        <v>40.85</v>
      </c>
      <c r="S39" s="98">
        <v>38</v>
      </c>
      <c r="T39" s="68">
        <v>37.44</v>
      </c>
    </row>
    <row r="40" spans="1:20" ht="15.75" customHeight="1">
      <c r="A40" s="144">
        <v>63</v>
      </c>
      <c r="B40" s="60">
        <f t="shared" si="0"/>
        <v>53.54</v>
      </c>
      <c r="C40" s="145">
        <v>53.54</v>
      </c>
      <c r="D40" s="118"/>
      <c r="E40" s="98">
        <v>36</v>
      </c>
      <c r="F40" s="107">
        <v>35</v>
      </c>
      <c r="G40" s="98">
        <v>31</v>
      </c>
      <c r="H40" s="107">
        <v>33.25</v>
      </c>
      <c r="I40" s="98">
        <v>35</v>
      </c>
      <c r="J40" s="107">
        <v>36.02</v>
      </c>
      <c r="K40" s="113">
        <v>28</v>
      </c>
      <c r="L40" s="107">
        <v>31.5</v>
      </c>
      <c r="M40" s="98">
        <v>35</v>
      </c>
      <c r="N40" s="101">
        <v>33.25</v>
      </c>
      <c r="O40" s="98">
        <v>32</v>
      </c>
      <c r="P40" s="107">
        <v>31.5</v>
      </c>
      <c r="Q40" s="98">
        <v>40</v>
      </c>
      <c r="R40" s="107">
        <v>39.87</v>
      </c>
      <c r="S40" s="98">
        <v>37</v>
      </c>
      <c r="T40" s="68">
        <v>36.02</v>
      </c>
    </row>
    <row r="41" spans="1:20" ht="15.75" customHeight="1">
      <c r="A41" s="144">
        <v>62</v>
      </c>
      <c r="B41" s="60">
        <f t="shared" si="0"/>
        <v>52.97</v>
      </c>
      <c r="C41" s="145">
        <v>52.97</v>
      </c>
      <c r="D41" s="118"/>
      <c r="E41" s="98">
        <v>35</v>
      </c>
      <c r="F41" s="107">
        <v>34.31</v>
      </c>
      <c r="G41" s="98">
        <v>29</v>
      </c>
      <c r="H41" s="107">
        <v>31.5</v>
      </c>
      <c r="I41" s="98">
        <v>34</v>
      </c>
      <c r="J41" s="107">
        <v>35</v>
      </c>
      <c r="K41" s="71">
        <v>0</v>
      </c>
      <c r="L41" s="111">
        <v>31.5</v>
      </c>
      <c r="M41" s="98">
        <v>33</v>
      </c>
      <c r="N41" s="101">
        <v>31.5</v>
      </c>
      <c r="O41" s="114">
        <v>0</v>
      </c>
      <c r="P41" s="107">
        <v>31.5</v>
      </c>
      <c r="Q41" s="98">
        <v>39</v>
      </c>
      <c r="R41" s="107">
        <v>39.07</v>
      </c>
      <c r="S41" s="98">
        <v>36</v>
      </c>
      <c r="T41" s="68">
        <v>35.5</v>
      </c>
    </row>
    <row r="42" spans="1:20" ht="15.75" customHeight="1">
      <c r="A42" s="144">
        <v>61</v>
      </c>
      <c r="B42" s="60">
        <f t="shared" si="0"/>
        <v>52.6</v>
      </c>
      <c r="C42" s="145">
        <v>52.6</v>
      </c>
      <c r="D42" s="118"/>
      <c r="E42" s="98">
        <v>34</v>
      </c>
      <c r="F42" s="107">
        <v>33.25</v>
      </c>
      <c r="G42" s="114">
        <v>0</v>
      </c>
      <c r="H42" s="107">
        <v>31.5</v>
      </c>
      <c r="I42" s="98">
        <v>33</v>
      </c>
      <c r="J42" s="107">
        <v>34.31</v>
      </c>
      <c r="K42" s="115"/>
      <c r="L42" s="116"/>
      <c r="M42" s="114">
        <v>0</v>
      </c>
      <c r="N42" s="107">
        <v>31.5</v>
      </c>
      <c r="O42" s="88"/>
      <c r="P42" s="62"/>
      <c r="Q42" s="98">
        <v>38</v>
      </c>
      <c r="R42" s="107">
        <v>37.95</v>
      </c>
      <c r="S42" s="98">
        <v>35</v>
      </c>
      <c r="T42" s="68">
        <v>34.31</v>
      </c>
    </row>
    <row r="43" spans="1:20" ht="15.75" customHeight="1">
      <c r="A43" s="144">
        <v>60</v>
      </c>
      <c r="B43" s="60">
        <f t="shared" si="0"/>
        <v>52.23</v>
      </c>
      <c r="C43" s="145">
        <v>52.23</v>
      </c>
      <c r="D43" s="118"/>
      <c r="E43" s="98">
        <v>32</v>
      </c>
      <c r="F43" s="107">
        <v>31.5</v>
      </c>
      <c r="G43" s="88"/>
      <c r="H43" s="62"/>
      <c r="I43" s="98">
        <v>32</v>
      </c>
      <c r="J43" s="107">
        <v>33.25</v>
      </c>
      <c r="K43" s="117"/>
      <c r="L43" s="62"/>
      <c r="M43" s="88"/>
      <c r="N43" s="80"/>
      <c r="O43" s="88"/>
      <c r="P43" s="62"/>
      <c r="Q43" s="98">
        <v>37</v>
      </c>
      <c r="R43" s="107">
        <v>36.75</v>
      </c>
      <c r="S43" s="98">
        <v>34</v>
      </c>
      <c r="T43" s="68">
        <v>33.78</v>
      </c>
    </row>
    <row r="44" spans="1:20" ht="15.75" customHeight="1">
      <c r="A44" s="144">
        <v>59</v>
      </c>
      <c r="B44" s="60">
        <f t="shared" si="0"/>
        <v>51.91</v>
      </c>
      <c r="C44" s="145">
        <v>51.91</v>
      </c>
      <c r="D44" s="118"/>
      <c r="E44" s="114">
        <v>0</v>
      </c>
      <c r="F44" s="107">
        <v>31.5</v>
      </c>
      <c r="G44" s="88"/>
      <c r="H44" s="62"/>
      <c r="I44" s="98">
        <v>31</v>
      </c>
      <c r="J44" s="107">
        <v>32.37</v>
      </c>
      <c r="K44" s="88"/>
      <c r="L44" s="62"/>
      <c r="M44" s="61"/>
      <c r="N44" s="80"/>
      <c r="O44" s="88"/>
      <c r="P44" s="62"/>
      <c r="Q44" s="98">
        <v>36</v>
      </c>
      <c r="R44" s="107">
        <v>35.5</v>
      </c>
      <c r="S44" s="98">
        <v>33</v>
      </c>
      <c r="T44" s="68">
        <v>33.25</v>
      </c>
    </row>
    <row r="45" spans="1:20" ht="15.75" customHeight="1">
      <c r="A45" s="144">
        <v>58</v>
      </c>
      <c r="B45" s="60">
        <f t="shared" si="0"/>
        <v>51.49</v>
      </c>
      <c r="C45" s="145">
        <v>51.49</v>
      </c>
      <c r="D45" s="118"/>
      <c r="E45" s="88"/>
      <c r="F45" s="62"/>
      <c r="G45" s="88"/>
      <c r="H45" s="62"/>
      <c r="I45" s="98">
        <v>30</v>
      </c>
      <c r="J45" s="107">
        <v>31.5</v>
      </c>
      <c r="K45" s="88"/>
      <c r="L45" s="62"/>
      <c r="M45" s="61"/>
      <c r="N45" s="80"/>
      <c r="O45" s="88"/>
      <c r="P45" s="62"/>
      <c r="Q45" s="98">
        <v>35</v>
      </c>
      <c r="R45" s="107">
        <v>34.31</v>
      </c>
      <c r="S45" s="98">
        <v>32</v>
      </c>
      <c r="T45" s="68">
        <v>32.37</v>
      </c>
    </row>
    <row r="46" spans="1:20" ht="15.75" customHeight="1">
      <c r="A46" s="144">
        <v>57</v>
      </c>
      <c r="B46" s="60">
        <f t="shared" si="0"/>
        <v>51.15</v>
      </c>
      <c r="C46" s="145">
        <v>51.15</v>
      </c>
      <c r="D46" s="118"/>
      <c r="E46" s="88"/>
      <c r="F46" s="61"/>
      <c r="G46" s="88"/>
      <c r="H46" s="62"/>
      <c r="I46" s="98">
        <v>29</v>
      </c>
      <c r="J46" s="107">
        <v>31.5</v>
      </c>
      <c r="K46" s="88"/>
      <c r="L46" s="62"/>
      <c r="M46" s="61"/>
      <c r="N46" s="80"/>
      <c r="O46" s="88"/>
      <c r="P46" s="62"/>
      <c r="Q46" s="98">
        <v>34</v>
      </c>
      <c r="R46" s="107">
        <v>33.25</v>
      </c>
      <c r="S46" s="98">
        <v>31</v>
      </c>
      <c r="T46" s="68">
        <v>31.5</v>
      </c>
    </row>
    <row r="47" spans="1:20" ht="15.75" customHeight="1">
      <c r="A47" s="144">
        <v>56</v>
      </c>
      <c r="B47" s="60">
        <f t="shared" si="0"/>
        <v>50.8</v>
      </c>
      <c r="C47" s="145">
        <v>50.8</v>
      </c>
      <c r="D47" s="118"/>
      <c r="E47" s="88"/>
      <c r="F47" s="61"/>
      <c r="G47" s="61"/>
      <c r="H47" s="62"/>
      <c r="I47" s="110">
        <v>27</v>
      </c>
      <c r="J47" s="107">
        <v>31.5</v>
      </c>
      <c r="K47" s="88"/>
      <c r="L47" s="62"/>
      <c r="M47" s="61"/>
      <c r="N47" s="80"/>
      <c r="O47" s="88"/>
      <c r="P47" s="62"/>
      <c r="Q47" s="98">
        <v>33</v>
      </c>
      <c r="R47" s="107">
        <v>32.37</v>
      </c>
      <c r="S47" s="110">
        <v>30</v>
      </c>
      <c r="T47" s="68">
        <v>31.5</v>
      </c>
    </row>
    <row r="48" spans="1:20" ht="15.75" customHeight="1">
      <c r="A48" s="144">
        <v>55</v>
      </c>
      <c r="B48" s="60">
        <f t="shared" si="0"/>
        <v>50.46</v>
      </c>
      <c r="C48" s="145">
        <v>50.46</v>
      </c>
      <c r="D48" s="118"/>
      <c r="E48" s="88"/>
      <c r="F48" s="61"/>
      <c r="G48" s="61"/>
      <c r="H48" s="62"/>
      <c r="I48" s="108">
        <v>0</v>
      </c>
      <c r="J48" s="107">
        <v>31.5</v>
      </c>
      <c r="K48" s="88"/>
      <c r="L48" s="62"/>
      <c r="M48" s="61"/>
      <c r="N48" s="80"/>
      <c r="O48" s="88"/>
      <c r="P48" s="62"/>
      <c r="Q48" s="98">
        <v>32</v>
      </c>
      <c r="R48" s="107">
        <v>31.5</v>
      </c>
      <c r="S48" s="108">
        <v>0</v>
      </c>
      <c r="T48" s="68">
        <v>31.5</v>
      </c>
    </row>
    <row r="49" spans="1:20" ht="15.75" customHeight="1">
      <c r="A49" s="144">
        <v>54</v>
      </c>
      <c r="B49" s="60">
        <f t="shared" si="0"/>
        <v>50.08</v>
      </c>
      <c r="C49" s="145">
        <v>50.08</v>
      </c>
      <c r="D49" s="118"/>
      <c r="E49" s="61"/>
      <c r="F49" s="62"/>
      <c r="G49" s="61"/>
      <c r="H49" s="62"/>
      <c r="I49" s="61"/>
      <c r="J49" s="61"/>
      <c r="K49" s="61"/>
      <c r="L49" s="62"/>
      <c r="M49" s="61"/>
      <c r="N49" s="80"/>
      <c r="O49" s="61"/>
      <c r="P49" s="62"/>
      <c r="Q49" s="110">
        <v>30</v>
      </c>
      <c r="R49" s="107">
        <v>31.5</v>
      </c>
      <c r="S49" s="61"/>
      <c r="T49" s="154"/>
    </row>
    <row r="50" spans="1:20" ht="15.75" customHeight="1">
      <c r="A50" s="144">
        <v>53</v>
      </c>
      <c r="B50" s="60">
        <f t="shared" si="0"/>
        <v>49.67</v>
      </c>
      <c r="C50" s="145">
        <v>49.67</v>
      </c>
      <c r="D50" s="118"/>
      <c r="E50" s="12"/>
      <c r="F50" s="12"/>
      <c r="G50" s="12"/>
      <c r="H50" s="12"/>
      <c r="I50" s="12"/>
      <c r="J50" s="12"/>
      <c r="K50" s="12"/>
      <c r="L50" s="12"/>
      <c r="M50" s="12"/>
      <c r="N50" s="27"/>
      <c r="O50" s="12"/>
      <c r="P50" s="12"/>
      <c r="Q50" s="43">
        <v>0</v>
      </c>
      <c r="R50" s="107">
        <v>31.5</v>
      </c>
      <c r="S50" s="61"/>
      <c r="T50" s="33"/>
    </row>
    <row r="51" spans="1:20" ht="15.75" customHeight="1">
      <c r="A51" s="144">
        <v>52</v>
      </c>
      <c r="B51" s="60">
        <f t="shared" si="0"/>
        <v>49.1</v>
      </c>
      <c r="C51" s="145">
        <v>49.1</v>
      </c>
      <c r="D51" s="118"/>
      <c r="E51" s="12"/>
      <c r="F51" s="12"/>
      <c r="G51" s="12"/>
      <c r="H51" s="12"/>
      <c r="I51" s="12"/>
      <c r="J51" s="12"/>
      <c r="K51" s="58"/>
      <c r="L51" s="12"/>
      <c r="M51" s="12"/>
      <c r="N51" s="27"/>
      <c r="O51" s="12"/>
      <c r="P51" s="12"/>
      <c r="Q51" s="12"/>
      <c r="R51" s="12"/>
      <c r="S51" s="61"/>
      <c r="T51" s="33"/>
    </row>
    <row r="52" spans="1:20" ht="15.75" customHeight="1">
      <c r="A52" s="144">
        <v>51</v>
      </c>
      <c r="B52" s="60">
        <f t="shared" si="0"/>
        <v>48.97</v>
      </c>
      <c r="C52" s="145">
        <v>48.97</v>
      </c>
      <c r="D52" s="118"/>
      <c r="E52" s="12"/>
      <c r="F52" s="63" t="s">
        <v>78</v>
      </c>
      <c r="G52" s="58"/>
      <c r="H52" s="63" t="s">
        <v>79</v>
      </c>
      <c r="I52" s="12"/>
      <c r="J52" s="63" t="s">
        <v>80</v>
      </c>
      <c r="K52" s="12"/>
      <c r="L52" s="63" t="s">
        <v>81</v>
      </c>
      <c r="M52" s="12"/>
      <c r="N52" s="63" t="s">
        <v>84</v>
      </c>
      <c r="O52" s="12"/>
      <c r="P52" s="63" t="s">
        <v>85</v>
      </c>
      <c r="Q52" s="12"/>
      <c r="R52" s="63" t="s">
        <v>86</v>
      </c>
      <c r="S52" s="61"/>
      <c r="T52" s="155" t="s">
        <v>87</v>
      </c>
    </row>
    <row r="53" spans="1:20" ht="15.75" customHeight="1">
      <c r="A53" s="144">
        <v>50</v>
      </c>
      <c r="B53" s="60">
        <f t="shared" si="0"/>
        <v>48.62</v>
      </c>
      <c r="C53" s="145">
        <v>48.62</v>
      </c>
      <c r="D53" s="118"/>
      <c r="E53" s="12"/>
      <c r="F53" s="56">
        <f>VLOOKUP(계산창고!N12,E4:F44,2,0)</f>
        <v>31.5</v>
      </c>
      <c r="G53" s="46"/>
      <c r="H53" s="56">
        <f>VLOOKUP(계산창고!N13,G4:H42,2,0)</f>
        <v>31.5</v>
      </c>
      <c r="I53" s="46"/>
      <c r="J53" s="56">
        <f>VLOOKUP(계산창고!N14,I4:J48,2,0)</f>
        <v>31.5</v>
      </c>
      <c r="K53" s="46"/>
      <c r="L53" s="56">
        <f>VLOOKUP(계산창고!N15,K4:L48,2,0)</f>
        <v>31.5</v>
      </c>
      <c r="M53" s="46"/>
      <c r="N53" s="56">
        <f>VLOOKUP(계산창고!N16,M4:N48,2,0)</f>
        <v>31.5</v>
      </c>
      <c r="O53" s="46"/>
      <c r="P53" s="56">
        <f>VLOOKUP(계산창고!N17,O4:P48,2,0)</f>
        <v>31.5</v>
      </c>
      <c r="Q53" s="46"/>
      <c r="R53" s="56">
        <f>VLOOKUP(계산창고!N18,Q4:R50,2,0)</f>
        <v>31.5</v>
      </c>
      <c r="S53" s="62"/>
      <c r="T53" s="72">
        <f>VLOOKUP(계산창고!N19,S4:T48,2,0)</f>
        <v>31.5</v>
      </c>
    </row>
    <row r="54" spans="1:20" ht="15.75" customHeight="1">
      <c r="A54" s="144">
        <v>49</v>
      </c>
      <c r="B54" s="60">
        <f t="shared" si="0"/>
        <v>48.25</v>
      </c>
      <c r="C54" s="145">
        <v>48.25</v>
      </c>
      <c r="D54" s="118"/>
      <c r="E54" s="12"/>
      <c r="F54" s="12"/>
      <c r="G54" s="12"/>
      <c r="H54" s="12"/>
      <c r="I54" s="12"/>
      <c r="J54" s="12"/>
      <c r="K54" s="12"/>
      <c r="L54" s="12"/>
      <c r="M54" s="12"/>
      <c r="N54" s="27"/>
      <c r="O54" s="12"/>
      <c r="P54" s="12"/>
      <c r="Q54" s="12"/>
      <c r="R54" s="12"/>
      <c r="S54" s="61"/>
      <c r="T54" s="33"/>
    </row>
    <row r="55" spans="1:20" ht="15.75" customHeight="1">
      <c r="A55" s="144">
        <v>48</v>
      </c>
      <c r="B55" s="60">
        <f t="shared" si="0"/>
        <v>47.88</v>
      </c>
      <c r="C55" s="145">
        <v>47.88</v>
      </c>
      <c r="D55" s="118"/>
      <c r="E55" s="12"/>
      <c r="F55" s="56">
        <f>LARGE(F53:T53,1)</f>
        <v>31.5</v>
      </c>
      <c r="G55" s="56">
        <f>LARGE(F53:T53,2)</f>
        <v>31.5</v>
      </c>
      <c r="H55" s="56">
        <f>LARGE(F53:T53,3)</f>
        <v>31.5</v>
      </c>
      <c r="I55" s="59">
        <f>SUM(F55:H55)/2</f>
        <v>47.25</v>
      </c>
      <c r="J55" s="12"/>
      <c r="K55" s="12"/>
      <c r="L55" s="12"/>
      <c r="M55" s="12"/>
      <c r="N55" s="27"/>
      <c r="O55" s="12"/>
      <c r="P55" s="12"/>
      <c r="Q55" s="12"/>
      <c r="R55" s="12"/>
      <c r="S55" s="61"/>
      <c r="T55" s="33"/>
    </row>
    <row r="56" spans="1:20" ht="15.75" customHeight="1">
      <c r="A56" s="144">
        <v>47</v>
      </c>
      <c r="B56" s="60">
        <f t="shared" si="0"/>
        <v>47.52</v>
      </c>
      <c r="C56" s="145">
        <v>47.52</v>
      </c>
      <c r="D56" s="118"/>
      <c r="E56" s="12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56"/>
    </row>
    <row r="57" spans="1:20" ht="15.75" customHeight="1">
      <c r="A57" s="144">
        <v>46</v>
      </c>
      <c r="B57" s="60">
        <f t="shared" si="0"/>
        <v>47.22</v>
      </c>
      <c r="C57" s="145">
        <v>47.22</v>
      </c>
      <c r="D57" s="118"/>
      <c r="E57" s="12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56"/>
    </row>
    <row r="58" spans="1:20" ht="15.75" customHeight="1">
      <c r="A58" s="144">
        <v>45</v>
      </c>
      <c r="B58" s="60">
        <f t="shared" si="0"/>
        <v>46.94</v>
      </c>
      <c r="C58" s="145">
        <v>46.94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56"/>
    </row>
    <row r="59" spans="1:20" ht="15.75" customHeight="1">
      <c r="A59" s="144">
        <v>44</v>
      </c>
      <c r="B59" s="60">
        <f t="shared" si="0"/>
        <v>46.66</v>
      </c>
      <c r="C59" s="145">
        <v>46.66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56"/>
    </row>
    <row r="60" spans="1:20" ht="15.75" customHeight="1">
      <c r="A60" s="144">
        <v>43</v>
      </c>
      <c r="B60" s="60">
        <f t="shared" si="0"/>
        <v>46.37</v>
      </c>
      <c r="C60" s="145">
        <v>46.37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56"/>
    </row>
    <row r="61" spans="1:20" ht="15.75" customHeight="1">
      <c r="A61" s="144">
        <v>42</v>
      </c>
      <c r="B61" s="60">
        <f t="shared" si="0"/>
        <v>46.09</v>
      </c>
      <c r="C61" s="145">
        <v>46.09</v>
      </c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56"/>
    </row>
    <row r="62" spans="1:20" ht="15.75" customHeight="1">
      <c r="A62" s="144">
        <v>41</v>
      </c>
      <c r="B62" s="60">
        <f t="shared" si="0"/>
        <v>45.8</v>
      </c>
      <c r="C62" s="145">
        <v>45.8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56"/>
    </row>
    <row r="63" spans="1:20" ht="15.75" customHeight="1">
      <c r="A63" s="144">
        <v>40</v>
      </c>
      <c r="B63" s="60">
        <f t="shared" si="0"/>
        <v>45.5</v>
      </c>
      <c r="C63" s="145">
        <v>45.5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56"/>
    </row>
    <row r="64" spans="1:20" ht="15.75" customHeight="1">
      <c r="A64" s="144">
        <v>39</v>
      </c>
      <c r="B64" s="60">
        <f t="shared" si="0"/>
        <v>45.22</v>
      </c>
      <c r="C64" s="145">
        <v>45.22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56"/>
    </row>
    <row r="65" spans="1:20" ht="15.75" customHeight="1">
      <c r="A65" s="144">
        <v>38</v>
      </c>
      <c r="B65" s="60">
        <f t="shared" si="0"/>
        <v>44.9</v>
      </c>
      <c r="C65" s="145">
        <v>44.9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56"/>
    </row>
    <row r="66" spans="1:20" ht="15.75" customHeight="1">
      <c r="A66" s="144">
        <v>37</v>
      </c>
      <c r="B66" s="60">
        <f t="shared" si="0"/>
        <v>44.6</v>
      </c>
      <c r="C66" s="145">
        <v>44.6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56"/>
    </row>
    <row r="67" spans="1:20" ht="15.75" customHeight="1">
      <c r="A67" s="144">
        <v>36</v>
      </c>
      <c r="B67" s="60">
        <f t="shared" si="0"/>
        <v>44.33</v>
      </c>
      <c r="C67" s="145">
        <v>44.33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56"/>
    </row>
    <row r="68" spans="1:20" ht="15.75" customHeight="1">
      <c r="A68" s="144">
        <v>35</v>
      </c>
      <c r="B68" s="60">
        <f t="shared" si="0"/>
        <v>44.05</v>
      </c>
      <c r="C68" s="145">
        <v>44.05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56"/>
    </row>
    <row r="69" spans="1:20" ht="15.75" customHeight="1">
      <c r="A69" s="144">
        <v>34</v>
      </c>
      <c r="B69" s="60">
        <f aca="true" t="shared" si="1" ref="B69:B103">C69</f>
        <v>43.79</v>
      </c>
      <c r="C69" s="145">
        <v>43.79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56"/>
    </row>
    <row r="70" spans="1:20" ht="15.75" customHeight="1">
      <c r="A70" s="144">
        <v>33</v>
      </c>
      <c r="B70" s="60">
        <f t="shared" si="1"/>
        <v>43.52</v>
      </c>
      <c r="C70" s="145">
        <v>43.52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56"/>
    </row>
    <row r="71" spans="1:20" ht="15.75" customHeight="1">
      <c r="A71" s="144">
        <v>32</v>
      </c>
      <c r="B71" s="60">
        <f t="shared" si="1"/>
        <v>43.26</v>
      </c>
      <c r="C71" s="145">
        <v>43.26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56"/>
    </row>
    <row r="72" spans="1:20" ht="15.75" customHeight="1">
      <c r="A72" s="144">
        <v>31</v>
      </c>
      <c r="B72" s="60">
        <f t="shared" si="1"/>
        <v>43.04</v>
      </c>
      <c r="C72" s="145">
        <v>43.04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56"/>
    </row>
    <row r="73" spans="1:20" ht="15.75" customHeight="1">
      <c r="A73" s="144">
        <v>30</v>
      </c>
      <c r="B73" s="60">
        <f t="shared" si="1"/>
        <v>42.79</v>
      </c>
      <c r="C73" s="145">
        <v>42.79</v>
      </c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56"/>
    </row>
    <row r="74" spans="1:20" ht="15.75" customHeight="1">
      <c r="A74" s="144">
        <v>29</v>
      </c>
      <c r="B74" s="60">
        <f t="shared" si="1"/>
        <v>42.53</v>
      </c>
      <c r="C74" s="145">
        <v>42.53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56"/>
    </row>
    <row r="75" spans="1:20" ht="15.75" customHeight="1">
      <c r="A75" s="144">
        <v>28</v>
      </c>
      <c r="B75" s="60">
        <f t="shared" si="1"/>
        <v>42.3</v>
      </c>
      <c r="C75" s="145">
        <v>42.3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56"/>
    </row>
    <row r="76" spans="1:20" ht="15.75" customHeight="1">
      <c r="A76" s="144">
        <v>27</v>
      </c>
      <c r="B76" s="60">
        <f t="shared" si="1"/>
        <v>42.05</v>
      </c>
      <c r="C76" s="145">
        <v>42.05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56"/>
    </row>
    <row r="77" spans="1:20" ht="15.75" customHeight="1">
      <c r="A77" s="144">
        <v>26</v>
      </c>
      <c r="B77" s="60">
        <f t="shared" si="1"/>
        <v>41.82</v>
      </c>
      <c r="C77" s="145">
        <v>41.82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56"/>
    </row>
    <row r="78" spans="1:20" ht="15.75" customHeight="1">
      <c r="A78" s="144">
        <v>25</v>
      </c>
      <c r="B78" s="60">
        <f t="shared" si="1"/>
        <v>41.58</v>
      </c>
      <c r="C78" s="145">
        <v>41.58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56"/>
    </row>
    <row r="79" spans="1:20" ht="15.75" customHeight="1">
      <c r="A79" s="144">
        <v>24</v>
      </c>
      <c r="B79" s="60">
        <f t="shared" si="1"/>
        <v>41.36</v>
      </c>
      <c r="C79" s="145">
        <v>41.36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56"/>
    </row>
    <row r="80" spans="1:20" ht="15.75" customHeight="1">
      <c r="A80" s="144">
        <v>23</v>
      </c>
      <c r="B80" s="60">
        <f t="shared" si="1"/>
        <v>41.11</v>
      </c>
      <c r="C80" s="145">
        <v>41.11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56"/>
    </row>
    <row r="81" spans="1:20" ht="15.75" customHeight="1">
      <c r="A81" s="144">
        <v>22</v>
      </c>
      <c r="B81" s="60">
        <f t="shared" si="1"/>
        <v>40.85</v>
      </c>
      <c r="C81" s="145">
        <v>40.85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56"/>
    </row>
    <row r="82" spans="1:20" ht="15.75" customHeight="1">
      <c r="A82" s="144">
        <v>21</v>
      </c>
      <c r="B82" s="60">
        <f t="shared" si="1"/>
        <v>40.62</v>
      </c>
      <c r="C82" s="145">
        <v>40.62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56"/>
    </row>
    <row r="83" spans="1:20" ht="15.75" customHeight="1">
      <c r="A83" s="144">
        <v>20</v>
      </c>
      <c r="B83" s="60">
        <f t="shared" si="1"/>
        <v>40.38</v>
      </c>
      <c r="C83" s="145">
        <v>40.38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56"/>
    </row>
    <row r="84" spans="1:20" ht="15.75" customHeight="1">
      <c r="A84" s="144">
        <v>19</v>
      </c>
      <c r="B84" s="60">
        <f t="shared" si="1"/>
        <v>40.14</v>
      </c>
      <c r="C84" s="145">
        <v>40.14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56"/>
    </row>
    <row r="85" spans="1:20" ht="15.75" customHeight="1">
      <c r="A85" s="144">
        <v>18</v>
      </c>
      <c r="B85" s="60">
        <f t="shared" si="1"/>
        <v>39.88</v>
      </c>
      <c r="C85" s="145">
        <v>39.88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56"/>
    </row>
    <row r="86" spans="1:20" ht="15.75" customHeight="1">
      <c r="A86" s="144">
        <v>17</v>
      </c>
      <c r="B86" s="60">
        <f t="shared" si="1"/>
        <v>39.61</v>
      </c>
      <c r="C86" s="145">
        <v>39.61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56"/>
    </row>
    <row r="87" spans="1:20" ht="15.75" customHeight="1">
      <c r="A87" s="144">
        <v>16</v>
      </c>
      <c r="B87" s="60">
        <f t="shared" si="1"/>
        <v>39.35</v>
      </c>
      <c r="C87" s="145">
        <v>39.35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56"/>
    </row>
    <row r="88" spans="1:20" ht="15.75" customHeight="1">
      <c r="A88" s="144">
        <v>15</v>
      </c>
      <c r="B88" s="60">
        <f t="shared" si="1"/>
        <v>39.07</v>
      </c>
      <c r="C88" s="145">
        <v>39.07</v>
      </c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56"/>
    </row>
    <row r="89" spans="1:20" ht="15.75" customHeight="1">
      <c r="A89" s="144">
        <v>14</v>
      </c>
      <c r="B89" s="60">
        <f t="shared" si="1"/>
        <v>38.8</v>
      </c>
      <c r="C89" s="145">
        <v>38.8</v>
      </c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56"/>
    </row>
    <row r="90" spans="1:20" ht="15.75" customHeight="1">
      <c r="A90" s="144">
        <v>13</v>
      </c>
      <c r="B90" s="60">
        <f t="shared" si="1"/>
        <v>38.5</v>
      </c>
      <c r="C90" s="145">
        <v>38.5</v>
      </c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56"/>
    </row>
    <row r="91" spans="1:20" ht="15.75" customHeight="1">
      <c r="A91" s="144">
        <v>12</v>
      </c>
      <c r="B91" s="60">
        <f t="shared" si="1"/>
        <v>38.22</v>
      </c>
      <c r="C91" s="145">
        <v>38.22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56"/>
    </row>
    <row r="92" spans="1:20" ht="15.75" customHeight="1">
      <c r="A92" s="144">
        <v>11</v>
      </c>
      <c r="B92" s="60">
        <f t="shared" si="1"/>
        <v>37.96</v>
      </c>
      <c r="C92" s="145">
        <v>37.96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56"/>
    </row>
    <row r="93" spans="1:20" ht="15.75" customHeight="1">
      <c r="A93" s="144">
        <v>10</v>
      </c>
      <c r="B93" s="60">
        <f t="shared" si="1"/>
        <v>37.7</v>
      </c>
      <c r="C93" s="145">
        <v>37.7</v>
      </c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56"/>
    </row>
    <row r="94" spans="1:20" ht="15.75" customHeight="1">
      <c r="A94" s="144">
        <v>9</v>
      </c>
      <c r="B94" s="60">
        <f t="shared" si="1"/>
        <v>37.44</v>
      </c>
      <c r="C94" s="145">
        <v>37.44</v>
      </c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56"/>
    </row>
    <row r="95" spans="1:20" ht="15.75" customHeight="1">
      <c r="A95" s="144">
        <v>8</v>
      </c>
      <c r="B95" s="60">
        <f t="shared" si="1"/>
        <v>37.15</v>
      </c>
      <c r="C95" s="145">
        <v>37.15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56"/>
    </row>
    <row r="96" spans="1:20" ht="15.75" customHeight="1">
      <c r="A96" s="144">
        <v>7</v>
      </c>
      <c r="B96" s="60">
        <f t="shared" si="1"/>
        <v>36.75</v>
      </c>
      <c r="C96" s="145">
        <v>36.75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56"/>
    </row>
    <row r="97" spans="1:20" ht="15.75" customHeight="1">
      <c r="A97" s="144">
        <v>6</v>
      </c>
      <c r="B97" s="60">
        <f t="shared" si="1"/>
        <v>36.4</v>
      </c>
      <c r="C97" s="145">
        <v>36.4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56"/>
    </row>
    <row r="98" spans="1:20" ht="15.75" customHeight="1">
      <c r="A98" s="144">
        <v>5</v>
      </c>
      <c r="B98" s="60">
        <f t="shared" si="1"/>
        <v>36.02</v>
      </c>
      <c r="C98" s="145">
        <v>36.02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56"/>
    </row>
    <row r="99" spans="1:20" ht="15.75" customHeight="1">
      <c r="A99" s="144">
        <v>4</v>
      </c>
      <c r="B99" s="60">
        <f t="shared" si="1"/>
        <v>35.5</v>
      </c>
      <c r="C99" s="145">
        <v>35.5</v>
      </c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56"/>
    </row>
    <row r="100" spans="1:20" ht="15.75" customHeight="1">
      <c r="A100" s="144">
        <v>3</v>
      </c>
      <c r="B100" s="60">
        <f t="shared" si="1"/>
        <v>35</v>
      </c>
      <c r="C100" s="145">
        <v>35</v>
      </c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56"/>
    </row>
    <row r="101" spans="1:20" ht="15.75" customHeight="1">
      <c r="A101" s="144">
        <v>2</v>
      </c>
      <c r="B101" s="60">
        <f t="shared" si="1"/>
        <v>34.31</v>
      </c>
      <c r="C101" s="145">
        <v>34.31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56"/>
    </row>
    <row r="102" spans="1:20" ht="15.75" customHeight="1">
      <c r="A102" s="144">
        <v>1</v>
      </c>
      <c r="B102" s="60">
        <f t="shared" si="1"/>
        <v>33.25</v>
      </c>
      <c r="C102" s="145">
        <v>33.25</v>
      </c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56"/>
    </row>
    <row r="103" spans="1:20" ht="15.75" customHeight="1" thickBot="1">
      <c r="A103" s="146">
        <v>0</v>
      </c>
      <c r="B103" s="147">
        <f t="shared" si="1"/>
        <v>32.25</v>
      </c>
      <c r="C103" s="148">
        <v>32.25</v>
      </c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56"/>
    </row>
    <row r="104" spans="1:20" ht="15.75" customHeight="1" thickBot="1">
      <c r="A104" s="157"/>
      <c r="B104" s="12"/>
      <c r="C104" s="12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56"/>
    </row>
    <row r="105" spans="1:20" ht="15.75" customHeight="1" thickBot="1">
      <c r="A105" s="193" t="s">
        <v>69</v>
      </c>
      <c r="B105" s="200" t="s">
        <v>89</v>
      </c>
      <c r="C105" s="201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56"/>
    </row>
    <row r="106" spans="1:20" ht="15.75" customHeight="1">
      <c r="A106" s="194"/>
      <c r="B106" s="99" t="s">
        <v>11</v>
      </c>
      <c r="C106" s="100" t="s">
        <v>88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56"/>
    </row>
    <row r="107" spans="1:20" ht="15.75" customHeight="1">
      <c r="A107" s="65" t="s">
        <v>70</v>
      </c>
      <c r="B107" s="82">
        <f>VLOOKUP(계산기!E5,$A$3:$B$103,2,0)</f>
        <v>32.25</v>
      </c>
      <c r="C107" s="67">
        <f>VLOOKUP(계산기!E5,$A$3:$C$103,3,0)</f>
        <v>32.25</v>
      </c>
      <c r="D107" s="149">
        <f>계산창고!E2</f>
        <v>1</v>
      </c>
      <c r="E107" s="152">
        <v>1</v>
      </c>
      <c r="F107" s="151">
        <f>IF(E107=$D$107,$C$107,IF(E107=$D$108,$C$108,IF(E107=$D$109,$C$109,0)))</f>
        <v>32.25</v>
      </c>
      <c r="G107" s="205" t="s">
        <v>106</v>
      </c>
      <c r="H107" s="189">
        <f>MAX(F107:F108)</f>
        <v>32.25</v>
      </c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9"/>
    </row>
    <row r="108" spans="1:20" ht="15.75" customHeight="1">
      <c r="A108" s="65" t="s">
        <v>71</v>
      </c>
      <c r="B108" s="91">
        <f>VLOOKUP(계산기!F5,$A$3:$B$103,2,0)</f>
        <v>32.25</v>
      </c>
      <c r="C108" s="57">
        <f>VLOOKUP(계산기!F5,$A$3:$C$103,3,0)</f>
        <v>32.25</v>
      </c>
      <c r="D108" s="149">
        <f>계산창고!F2</f>
        <v>2</v>
      </c>
      <c r="E108" s="152">
        <v>5</v>
      </c>
      <c r="F108" s="151">
        <f aca="true" t="shared" si="2" ref="F108:F114">IF(E108=$D$107,$C$107,IF(E108=$D$108,$C$108,IF(E108=$D$109,$C$109,0)))</f>
        <v>0</v>
      </c>
      <c r="G108" s="190"/>
      <c r="H108" s="190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56"/>
    </row>
    <row r="109" spans="1:20" ht="15.75" customHeight="1">
      <c r="A109" s="65" t="s">
        <v>72</v>
      </c>
      <c r="B109" s="91">
        <f>VLOOKUP(계산기!G5,$A$3:$B$103,2,0)</f>
        <v>32.25</v>
      </c>
      <c r="C109" s="57">
        <f>VLOOKUP(계산기!G5,$A$3:$C$103,3,0)</f>
        <v>32.25</v>
      </c>
      <c r="D109" s="149">
        <f>계산창고!G2</f>
        <v>7</v>
      </c>
      <c r="E109" s="150">
        <v>2</v>
      </c>
      <c r="F109" s="151">
        <f t="shared" si="2"/>
        <v>32.25</v>
      </c>
      <c r="G109" s="187" t="s">
        <v>107</v>
      </c>
      <c r="H109" s="189">
        <f>MAX(F109:F110)</f>
        <v>32.25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56"/>
    </row>
    <row r="110" spans="1:20" s="79" customFormat="1" ht="15.75" customHeight="1">
      <c r="A110" s="84" t="s">
        <v>73</v>
      </c>
      <c r="B110" s="83">
        <v>2</v>
      </c>
      <c r="C110" s="78">
        <v>3</v>
      </c>
      <c r="D110" s="158"/>
      <c r="E110" s="152">
        <v>6</v>
      </c>
      <c r="F110" s="151">
        <f t="shared" si="2"/>
        <v>0</v>
      </c>
      <c r="G110" s="188"/>
      <c r="H110" s="190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56"/>
    </row>
    <row r="111" spans="1:20" ht="15.75" customHeight="1">
      <c r="A111" s="64" t="s">
        <v>74</v>
      </c>
      <c r="B111" s="92">
        <f>LARGE(B107:B109,1)</f>
        <v>32.25</v>
      </c>
      <c r="C111" s="77">
        <f>LARGE(H107:H114,1)</f>
        <v>32.25</v>
      </c>
      <c r="D111" s="118"/>
      <c r="E111" s="152">
        <v>3</v>
      </c>
      <c r="F111" s="151">
        <f t="shared" si="2"/>
        <v>0</v>
      </c>
      <c r="G111" s="187" t="s">
        <v>108</v>
      </c>
      <c r="H111" s="189">
        <f>MAX(F111:F112)</f>
        <v>32.25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56"/>
    </row>
    <row r="112" spans="1:20" ht="15.75" customHeight="1" thickBot="1">
      <c r="A112" s="66" t="s">
        <v>75</v>
      </c>
      <c r="B112" s="90">
        <f>LARGE(B107:B109,2)</f>
        <v>32.25</v>
      </c>
      <c r="C112" s="1">
        <f>LARGE(H107:H114,2)</f>
        <v>32.25</v>
      </c>
      <c r="D112" s="118"/>
      <c r="E112" s="152">
        <v>7</v>
      </c>
      <c r="F112" s="151">
        <f t="shared" si="2"/>
        <v>32.25</v>
      </c>
      <c r="G112" s="188"/>
      <c r="H112" s="190"/>
      <c r="I112" s="118"/>
      <c r="J112" s="118"/>
      <c r="K112" s="118"/>
      <c r="L112" s="118"/>
      <c r="M112" s="95"/>
      <c r="N112" s="118"/>
      <c r="O112" s="160"/>
      <c r="P112" s="160"/>
      <c r="Q112" s="160"/>
      <c r="R112" s="118"/>
      <c r="S112" s="118"/>
      <c r="T112" s="156"/>
    </row>
    <row r="113" spans="1:20" ht="15.75" customHeight="1" thickBot="1">
      <c r="A113" s="157"/>
      <c r="B113" s="27"/>
      <c r="C113" s="27"/>
      <c r="D113" s="118"/>
      <c r="E113" s="152">
        <v>4</v>
      </c>
      <c r="F113" s="151">
        <f t="shared" si="2"/>
        <v>0</v>
      </c>
      <c r="G113" s="187" t="s">
        <v>109</v>
      </c>
      <c r="H113" s="189">
        <f>MAX(F113:F114)</f>
        <v>0</v>
      </c>
      <c r="I113" s="118"/>
      <c r="J113" s="118"/>
      <c r="K113" s="118"/>
      <c r="L113" s="95"/>
      <c r="M113" s="118"/>
      <c r="N113" s="118"/>
      <c r="O113" s="118"/>
      <c r="P113" s="118"/>
      <c r="Q113" s="119"/>
      <c r="R113" s="118"/>
      <c r="S113" s="118"/>
      <c r="T113" s="156"/>
    </row>
    <row r="114" spans="1:20" ht="15.75" customHeight="1" thickBot="1">
      <c r="A114" s="69" t="s">
        <v>76</v>
      </c>
      <c r="B114" s="90">
        <f>AVERAGE(B111:B112)</f>
        <v>32.25</v>
      </c>
      <c r="C114" s="1">
        <f>AVERAGE(C111:C112)</f>
        <v>32.25</v>
      </c>
      <c r="D114" s="118"/>
      <c r="E114" s="152">
        <v>8</v>
      </c>
      <c r="F114" s="151">
        <f t="shared" si="2"/>
        <v>0</v>
      </c>
      <c r="G114" s="188"/>
      <c r="H114" s="190"/>
      <c r="I114" s="118"/>
      <c r="J114" s="118"/>
      <c r="K114" s="118"/>
      <c r="L114" s="95"/>
      <c r="M114" s="118"/>
      <c r="N114" s="118"/>
      <c r="O114" s="118"/>
      <c r="P114" s="118"/>
      <c r="Q114" s="119"/>
      <c r="R114" s="118"/>
      <c r="S114" s="118"/>
      <c r="T114" s="156"/>
    </row>
    <row r="115" spans="1:20" s="6" customFormat="1" ht="15.75" customHeight="1" thickBot="1">
      <c r="A115" s="161"/>
      <c r="B115" s="38"/>
      <c r="C115" s="38"/>
      <c r="D115" s="162"/>
      <c r="E115" s="162"/>
      <c r="F115" s="162"/>
      <c r="G115" s="162"/>
      <c r="H115" s="162"/>
      <c r="I115" s="162"/>
      <c r="J115" s="162"/>
      <c r="K115" s="162"/>
      <c r="L115" s="163"/>
      <c r="M115" s="162"/>
      <c r="N115" s="162"/>
      <c r="O115" s="162"/>
      <c r="P115" s="162"/>
      <c r="Q115" s="164"/>
      <c r="R115" s="162"/>
      <c r="S115" s="162"/>
      <c r="T115" s="165"/>
    </row>
  </sheetData>
  <sheetProtection password="B75A" sheet="1" selectLockedCells="1" selectUnlockedCells="1"/>
  <mergeCells count="20">
    <mergeCell ref="B1:C1"/>
    <mergeCell ref="B105:C105"/>
    <mergeCell ref="E1:T1"/>
    <mergeCell ref="G107:G108"/>
    <mergeCell ref="G109:G110"/>
    <mergeCell ref="G111:G112"/>
    <mergeCell ref="H107:H108"/>
    <mergeCell ref="H109:H110"/>
    <mergeCell ref="H111:H112"/>
    <mergeCell ref="S2:T2"/>
    <mergeCell ref="G113:G114"/>
    <mergeCell ref="H113:H114"/>
    <mergeCell ref="G2:H2"/>
    <mergeCell ref="I2:J2"/>
    <mergeCell ref="Q2:R2"/>
    <mergeCell ref="A105:A106"/>
    <mergeCell ref="K2:L2"/>
    <mergeCell ref="M2:N2"/>
    <mergeCell ref="O2:P2"/>
    <mergeCell ref="E2:F2"/>
  </mergeCells>
  <printOptions/>
  <pageMargins left="0.75" right="0.75" top="1" bottom="1" header="0.5" footer="0.5"/>
  <pageSetup horizontalDpi="600" verticalDpi="600" orientation="portrait" paperSize="9" r:id="rId1"/>
  <ignoredErrors>
    <ignoredError sqref="G112 B110:C110 B115:D115 F54:T56 S53 Q53 O53 M53 K53 I53 G53 F53 H53 J53 L53 N53 P53 R53 T53 B107 B108:B109 C107:C109 D107:D109 F107:F114 I112:Q112 H107:H114 B113:C114 B111 B112 C111:C1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으랏차차™</dc:creator>
  <cp:keywords/>
  <dc:description/>
  <cp:lastModifiedBy>으랏차차™</cp:lastModifiedBy>
  <cp:lastPrinted>2012-06-17T12:40:02Z</cp:lastPrinted>
  <dcterms:created xsi:type="dcterms:W3CDTF">2007-11-23T04:01:05Z</dcterms:created>
  <dcterms:modified xsi:type="dcterms:W3CDTF">2012-12-10T07:10:20Z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